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firstSheet="2" activeTab="2"/>
  </bookViews>
  <sheets>
    <sheet name="ESF" sheetId="1" state="hidden" r:id="rId1"/>
    <sheet name="ECSF" sheetId="2" state="hidden" r:id="rId2"/>
    <sheet name="EVHP" sheetId="3" r:id="rId3"/>
    <sheet name="EFE" sheetId="4" state="hidden" r:id="rId4"/>
    <sheet name="Edo Analitico Activo" sheetId="5" state="hidden" r:id="rId5"/>
    <sheet name="ESTD" sheetId="6" state="hidden" r:id="rId6"/>
  </sheets>
  <definedNames>
    <definedName name="_xlnm.Print_Area" localSheetId="1">ECSF!$A$1:$K$64</definedName>
    <definedName name="_xlnm.Print_Area" localSheetId="3">EFE!$A$1:$Q$57</definedName>
    <definedName name="_xlnm.Print_Area" localSheetId="0">ESF!$A$1:$L$75</definedName>
    <definedName name="_xlnm.Print_Area" localSheetId="2">EVHP!$A$1:$I$60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6"/>
  <c r="F80"/>
  <c r="E80"/>
  <c r="F46"/>
  <c r="B45"/>
  <c r="F42"/>
  <c r="E42"/>
  <c r="C42"/>
  <c r="B42"/>
  <c r="F35"/>
  <c r="E35"/>
  <c r="C35"/>
  <c r="B35"/>
  <c r="F31"/>
  <c r="E31"/>
  <c r="B29"/>
  <c r="C29"/>
  <c r="F27"/>
  <c r="E27"/>
  <c r="E23"/>
  <c r="B21"/>
  <c r="F23"/>
  <c r="C21"/>
  <c r="E13"/>
  <c r="B13"/>
  <c r="F13"/>
  <c r="C13"/>
  <c r="C51" s="1"/>
  <c r="C54" i="5"/>
  <c r="B54"/>
  <c r="C53"/>
  <c r="B53"/>
  <c r="C52"/>
  <c r="B52"/>
  <c r="C51"/>
  <c r="B5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G26"/>
  <c r="F26"/>
  <c r="H28"/>
  <c r="H24"/>
  <c r="I24" s="1"/>
  <c r="H23"/>
  <c r="I23" s="1"/>
  <c r="H22"/>
  <c r="I22" s="1"/>
  <c r="H21"/>
  <c r="I21" s="1"/>
  <c r="H20"/>
  <c r="I20" s="1"/>
  <c r="H19"/>
  <c r="I19" s="1"/>
  <c r="F16"/>
  <c r="F38" s="1"/>
  <c r="H18"/>
  <c r="G16"/>
  <c r="P35" i="4"/>
  <c r="P34" s="1"/>
  <c r="O35"/>
  <c r="P29"/>
  <c r="P28" s="1"/>
  <c r="G27"/>
  <c r="H27"/>
  <c r="P19"/>
  <c r="G14"/>
  <c r="P14"/>
  <c r="P23" s="1"/>
  <c r="H14"/>
  <c r="H48" s="1"/>
  <c r="C10"/>
  <c r="H50" i="3"/>
  <c r="H49"/>
  <c r="G47"/>
  <c r="H47" s="1"/>
  <c r="H44"/>
  <c r="D39"/>
  <c r="G31"/>
  <c r="G52" s="1"/>
  <c r="H29"/>
  <c r="H28"/>
  <c r="H26"/>
  <c r="G26"/>
  <c r="H23"/>
  <c r="H21"/>
  <c r="I55" i="2"/>
  <c r="I52" s="1"/>
  <c r="I54"/>
  <c r="J54" s="1"/>
  <c r="I49"/>
  <c r="J49" s="1"/>
  <c r="I47"/>
  <c r="J47" s="1"/>
  <c r="D28"/>
  <c r="I24"/>
  <c r="J24" s="1"/>
  <c r="I22"/>
  <c r="J22" s="1"/>
  <c r="I20"/>
  <c r="I18"/>
  <c r="C13"/>
  <c r="B13"/>
  <c r="C9"/>
  <c r="B9"/>
  <c r="J58" i="1"/>
  <c r="I58"/>
  <c r="H24" i="3"/>
  <c r="H45"/>
  <c r="H43"/>
  <c r="M53" i="1"/>
  <c r="M55" s="1"/>
  <c r="M52"/>
  <c r="I46" i="2"/>
  <c r="H17" i="3"/>
  <c r="I42" i="2"/>
  <c r="J42" s="1"/>
  <c r="H16" i="3"/>
  <c r="I41" i="2"/>
  <c r="J41" s="1"/>
  <c r="J44" i="1"/>
  <c r="I40" i="2"/>
  <c r="I44" i="1"/>
  <c r="D36" i="2"/>
  <c r="E36" s="1"/>
  <c r="J38" i="1"/>
  <c r="D41"/>
  <c r="D34" i="2"/>
  <c r="E34" s="1"/>
  <c r="D33"/>
  <c r="E33" s="1"/>
  <c r="I33"/>
  <c r="J33" s="1"/>
  <c r="D32"/>
  <c r="E32" s="1"/>
  <c r="I31"/>
  <c r="J31" s="1"/>
  <c r="D30"/>
  <c r="I38" i="1"/>
  <c r="E41"/>
  <c r="I27"/>
  <c r="I40" s="1"/>
  <c r="E26"/>
  <c r="I25" i="2"/>
  <c r="J25" s="1"/>
  <c r="D24"/>
  <c r="E24" s="1"/>
  <c r="I23"/>
  <c r="J23" s="1"/>
  <c r="D23"/>
  <c r="E23" s="1"/>
  <c r="D22"/>
  <c r="E22" s="1"/>
  <c r="I21"/>
  <c r="J21" s="1"/>
  <c r="D21"/>
  <c r="E21" s="1"/>
  <c r="D20"/>
  <c r="E20" s="1"/>
  <c r="I19"/>
  <c r="J19" s="1"/>
  <c r="D19"/>
  <c r="J27" i="1"/>
  <c r="D26"/>
  <c r="D43" s="1"/>
  <c r="F51" i="6" l="1"/>
  <c r="G38" i="5"/>
  <c r="J40" i="1"/>
  <c r="B65" i="6"/>
  <c r="E30" i="2"/>
  <c r="J40"/>
  <c r="J38" s="1"/>
  <c r="I38"/>
  <c r="H16" i="5"/>
  <c r="I18"/>
  <c r="I16" s="1"/>
  <c r="E39" i="3"/>
  <c r="H42"/>
  <c r="B51" i="6"/>
  <c r="H26" i="5"/>
  <c r="I28"/>
  <c r="I26" s="1"/>
  <c r="C65" i="6"/>
  <c r="C67" s="1"/>
  <c r="F62"/>
  <c r="F64" s="1"/>
  <c r="O30" i="4"/>
  <c r="O29" s="1"/>
  <c r="P40"/>
  <c r="P43" s="1"/>
  <c r="P48" s="1"/>
  <c r="O47" s="1"/>
  <c r="E19" i="3"/>
  <c r="H22"/>
  <c r="G48" i="4"/>
  <c r="E51" i="6"/>
  <c r="E19" i="2"/>
  <c r="E43" i="1"/>
  <c r="J46" i="2"/>
  <c r="I50" i="1"/>
  <c r="I63" s="1"/>
  <c r="I65" s="1"/>
  <c r="I68" s="1"/>
  <c r="J18" i="2"/>
  <c r="I34"/>
  <c r="J34" s="1"/>
  <c r="I30"/>
  <c r="J30" s="1"/>
  <c r="E28"/>
  <c r="J55"/>
  <c r="J52" s="1"/>
  <c r="H36" i="3"/>
  <c r="E26" i="5"/>
  <c r="E68" i="6"/>
  <c r="E73"/>
  <c r="J20" i="2"/>
  <c r="I32"/>
  <c r="J32" s="1"/>
  <c r="H35" i="3"/>
  <c r="J50" i="1"/>
  <c r="J63" s="1"/>
  <c r="J65" s="1"/>
  <c r="D29" i="2"/>
  <c r="E29" s="1"/>
  <c r="D31"/>
  <c r="D35"/>
  <c r="E35" s="1"/>
  <c r="I50"/>
  <c r="J50" s="1"/>
  <c r="E16" i="5"/>
  <c r="F68" i="6"/>
  <c r="I16" i="2"/>
  <c r="H37" i="3"/>
  <c r="I29" i="2"/>
  <c r="F73" i="6"/>
  <c r="D18" i="2"/>
  <c r="I48"/>
  <c r="J48" s="1"/>
  <c r="H38" i="5" l="1"/>
  <c r="F84" i="6"/>
  <c r="F86" s="1"/>
  <c r="B67"/>
  <c r="E84"/>
  <c r="O53" i="4"/>
  <c r="J44" i="2"/>
  <c r="J36" s="1"/>
  <c r="I44"/>
  <c r="I36" s="1"/>
  <c r="E31" i="3"/>
  <c r="E52" s="1"/>
  <c r="D33"/>
  <c r="H33" s="1"/>
  <c r="H15"/>
  <c r="D14"/>
  <c r="E31" i="2"/>
  <c r="J68" i="1"/>
  <c r="F24" i="2"/>
  <c r="E18"/>
  <c r="E16" s="1"/>
  <c r="D16"/>
  <c r="E62" i="6"/>
  <c r="E64" s="1"/>
  <c r="O14" i="4"/>
  <c r="J16" i="2"/>
  <c r="E38" i="5"/>
  <c r="H41" i="3"/>
  <c r="F39"/>
  <c r="H39" s="1"/>
  <c r="O28" i="4"/>
  <c r="I27" i="2"/>
  <c r="I14" s="1"/>
  <c r="J29"/>
  <c r="J27" s="1"/>
  <c r="H20" i="3"/>
  <c r="F19"/>
  <c r="F31" s="1"/>
  <c r="D26" i="2"/>
  <c r="I38" i="5"/>
  <c r="H19" i="3" l="1"/>
  <c r="E86" i="6"/>
  <c r="D14" i="2"/>
  <c r="O19" i="4"/>
  <c r="O23" s="1"/>
  <c r="F52" i="3"/>
  <c r="O34" i="4"/>
  <c r="O40" s="1"/>
  <c r="J14" i="2"/>
  <c r="E26"/>
  <c r="E14" s="1"/>
  <c r="D31" i="3"/>
  <c r="H14"/>
  <c r="O43" i="4" l="1"/>
  <c r="O48" s="1"/>
  <c r="O54" s="1"/>
  <c r="H31" i="3"/>
  <c r="K31" s="1"/>
  <c r="D52"/>
  <c r="H52" s="1"/>
  <c r="K52" s="1"/>
  <c r="O49" i="4" l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<sst xmlns="http://schemas.openxmlformats.org/spreadsheetml/2006/main" count="434" uniqueCount="278">
  <si>
    <t>Estado de Situación Financiera</t>
  </si>
  <si>
    <t>Al 31 de diciembre de 2018 y al 31 de diciembre 2017</t>
  </si>
  <si>
    <t>(Pesos)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</si>
  <si>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</si>
  <si>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</si>
  <si>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</si>
  <si>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</si>
  <si>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</si>
  <si>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</si>
  <si>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</si>
  <si>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</si>
  <si>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</si>
  <si>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</si>
  <si>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</si>
  <si>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</si>
  <si>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</si>
  <si>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</si>
  <si>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</si>
  <si>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</si>
  <si>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</si>
  <si>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</si>
  <si>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</si>
  <si>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</si>
  <si>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</si>
  <si>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</si>
  <si>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</si>
  <si>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</si>
  <si>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</si>
  <si>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</si>
  <si>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</si>
  <si>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</si>
  <si>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</si>
  <si>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</si>
  <si>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</si>
  <si>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</si>
  <si>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</si>
  <si>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</si>
  <si>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</si>
  <si>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</si>
  <si>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</si>
  <si>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</si>
  <si>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</si>
  <si>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</si>
  <si>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</si>
  <si>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</si>
  <si>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</si>
  <si>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</si>
  <si>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</si>
  <si>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</si>
  <si>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</si>
  <si>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</si>
  <si>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</si>
  <si>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</si>
  <si>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</si>
  <si>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</si>
  <si>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</si>
  <si>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</si>
  <si>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</si>
  <si>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</si>
  <si>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</si>
  <si>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</si>
  <si>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</si>
  <si>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</si>
  <si>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</si>
  <si>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</si>
  <si>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</si>
  <si>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L.A.E RICARDO CHAVARRIA MORALES</t>
  </si>
  <si>
    <t>C.P. MARIA DE LOURDES ROMERO QUINTANAR</t>
  </si>
  <si>
    <t>TESORERO MUNICIPAL</t>
  </si>
  <si>
    <t>Estado de Cambios en la Situación Financiera</t>
  </si>
  <si>
    <t>Del 1 de enero al 31 de diciembre de 2018</t>
  </si>
  <si>
    <t>Concepto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</si>
  <si>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</si>
  <si>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</si>
  <si>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</si>
  <si>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</si>
  <si>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</si>
  <si>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</si>
  <si>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</si>
  <si>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</si>
  <si>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</si>
  <si>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</si>
  <si>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</si>
  <si>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</si>
  <si>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31 de diciembre del 2018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</si>
  <si>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</si>
  <si>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</si>
  <si>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</si>
  <si>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</si>
  <si>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</si>
  <si>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2017</t>
  </si>
  <si>
    <t xml:space="preserve">Aportaciones </t>
  </si>
  <si>
    <t>Actualización de la Hacienda Pública/Patrimonio</t>
  </si>
  <si>
    <t>Hacienda Pública/Patrimonio Generado Neto de 2017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</si>
  <si>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</si>
  <si>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</si>
  <si>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</si>
  <si>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2017</t>
  </si>
  <si>
    <t>Hacienda Pública/Patrimonio Neto Final de 2017</t>
  </si>
  <si>
    <t>Cambios en la Hacienda Pública / Patrimonio Contribuido Neto de 2018</t>
  </si>
  <si>
    <t>Variaciones de la Hacienda Pública/Patrimonio Generado Neto de 2018</t>
  </si>
  <si>
    <t>Cambios Exceso o Insuficiencia en la Actualización de la Hacienda Pública/Patrimonio Neto de 2018</t>
  </si>
  <si>
    <t>Hacienda Pública / Patrimonio Neto Final 2018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</si>
  <si>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</si>
  <si>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</si>
  <si>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</si>
  <si>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</si>
  <si>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Impuestos</t>
  </si>
  <si>
    <t>Cuotas y Aportaciones de Seguridad Social</t>
  </si>
  <si>
    <t>Contribuciones de mejoras</t>
  </si>
  <si>
    <t xml:space="preserve">Otros Orígenes de Inversión 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</si>
  <si>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</si>
  <si>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</si>
  <si>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</si>
  <si>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</si>
  <si>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</si>
  <si>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</si>
  <si>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</si>
  <si>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</si>
  <si>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</si>
  <si>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</si>
  <si>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</si>
  <si>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</si>
  <si>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</si>
  <si>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</si>
  <si>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</si>
  <si>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</si>
  <si>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</si>
  <si>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</si>
  <si>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</si>
  <si>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</si>
  <si>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</si>
  <si>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</si>
  <si>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</si>
  <si>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</si>
  <si>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</si>
  <si>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</si>
  <si>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</si>
  <si>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</si>
  <si>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</si>
  <si>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</si>
  <si>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</si>
  <si>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</si>
  <si>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</si>
  <si>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</si>
  <si>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</si>
  <si>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</si>
  <si>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</si>
  <si>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</si>
  <si>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Ayuntamiento de Tijuana BC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</si>
  <si>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</si>
  <si>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</si>
  <si>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</si>
  <si>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</si>
  <si>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</si>
  <si>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</si>
  <si>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</si>
  <si>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L.A.E. RICARDO CHAVARRIA MORALES</t>
  </si>
  <si>
    <t>DIRECTOR DE CONTABILIDAD</t>
  </si>
  <si>
    <t>AYUNTAMIENTO DE TIJUANA BC</t>
  </si>
  <si>
    <t>Estado de Situación Financiera Detallado - LDF</t>
  </si>
  <si>
    <t>Al 31 de diciembre de 2018 y al 31 de diciembre de 2017</t>
  </si>
  <si>
    <t>(PESOS)</t>
  </si>
  <si>
    <t>Concepto (c)</t>
  </si>
  <si>
    <t>31 de diciembre de 2018</t>
  </si>
  <si>
    <t>31 de diciembre de 2017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</si>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</sst>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>
  <numFmts count="1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General_)"/>
    <numFmt numFmtId="167" formatCode="0_ ;\-0\ "/>
    <numFmt numFmtId="168" formatCode="#,##0_ ;\-#,##0\ "/>
    <numFmt numFmtId="169" formatCode="#,##0.000000000000000"/>
    <numFmt numFmtId="170" formatCode="#,##0.00000"/>
    <numFmt numFmtId="171" formatCode="_(* #,##0_);_(* \(#,##0\);_(* &quot;-&quot;??_);_(@_)"/>
    <numFmt numFmtId="172" formatCode="#,##0.000"/>
    <numFmt numFmtId="173" formatCode="#,##0.0000"/>
    <numFmt numFmtId="174" formatCode="#,##0.0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5" fillId="0" borderId="0"/>
    <xf numFmtId="0" fontId="5" fillId="0" borderId="0"/>
  </cellStyleXfs>
  <cellXfs count="343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right" vertical="top"/>
    </xf>
    <xf numFmtId="40" fontId="4" fillId="2" borderId="0" xfId="2" applyNumberFormat="1" applyFont="1" applyFill="1" applyBorder="1" applyAlignment="1">
      <alignment vertical="center"/>
    </xf>
    <xf numFmtId="0" fontId="2" fillId="2" borderId="0" xfId="0" applyFont="1" applyFill="1"/>
    <xf numFmtId="0" fontId="8" fillId="3" borderId="2" xfId="0" applyFont="1" applyFill="1" applyBorder="1" applyAlignment="1">
      <alignment horizontal="centerContinuous"/>
    </xf>
    <xf numFmtId="0" fontId="7" fillId="3" borderId="3" xfId="0" applyFont="1" applyFill="1" applyBorder="1"/>
    <xf numFmtId="0" fontId="7" fillId="2" borderId="0" xfId="0" applyFont="1" applyFill="1" applyAlignment="1">
      <alignment vertical="top"/>
    </xf>
    <xf numFmtId="0" fontId="7" fillId="2" borderId="0" xfId="0" applyFont="1" applyFill="1" applyBorder="1"/>
    <xf numFmtId="167" fontId="8" fillId="3" borderId="0" xfId="1" applyNumberFormat="1" applyFont="1" applyFill="1" applyBorder="1" applyAlignment="1">
      <alignment horizontal="center"/>
    </xf>
    <xf numFmtId="0" fontId="7" fillId="3" borderId="5" xfId="0" applyFont="1" applyFill="1" applyBorder="1"/>
    <xf numFmtId="0" fontId="4" fillId="2" borderId="4" xfId="2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168" fontId="9" fillId="2" borderId="0" xfId="1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3" fontId="2" fillId="2" borderId="5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3" fontId="9" fillId="2" borderId="0" xfId="1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 applyProtection="1">
      <alignment vertical="top"/>
    </xf>
    <xf numFmtId="37" fontId="9" fillId="2" borderId="0" xfId="0" applyNumberFormat="1" applyFont="1" applyFill="1" applyBorder="1" applyAlignment="1" applyProtection="1">
      <alignment vertical="top"/>
      <protection locked="0"/>
    </xf>
    <xf numFmtId="3" fontId="13" fillId="2" borderId="0" xfId="1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/>
    <xf numFmtId="0" fontId="9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right" vertical="top"/>
    </xf>
    <xf numFmtId="0" fontId="2" fillId="2" borderId="8" xfId="0" applyFont="1" applyFill="1" applyBorder="1"/>
    <xf numFmtId="0" fontId="9" fillId="2" borderId="0" xfId="0" applyFont="1" applyFill="1" applyBorder="1"/>
    <xf numFmtId="165" fontId="9" fillId="2" borderId="0" xfId="1" applyFont="1" applyFill="1" applyBorder="1"/>
    <xf numFmtId="0" fontId="9" fillId="2" borderId="0" xfId="0" applyFont="1" applyFill="1" applyBorder="1" applyAlignment="1">
      <alignment vertical="center"/>
    </xf>
    <xf numFmtId="0" fontId="2" fillId="2" borderId="7" xfId="0" applyFont="1" applyFill="1" applyBorder="1"/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165" fontId="9" fillId="2" borderId="7" xfId="1" applyFont="1" applyFill="1" applyBorder="1"/>
    <xf numFmtId="0" fontId="9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165" fontId="3" fillId="2" borderId="0" xfId="1" applyFont="1" applyFill="1" applyBorder="1" applyAlignment="1">
      <alignment horizontal="right" vertical="top"/>
    </xf>
    <xf numFmtId="0" fontId="9" fillId="2" borderId="0" xfId="0" applyFont="1" applyFill="1" applyBorder="1" applyAlignment="1">
      <alignment horizontal="right"/>
    </xf>
    <xf numFmtId="165" fontId="9" fillId="2" borderId="0" xfId="1" applyFont="1" applyFill="1" applyBorder="1" applyAlignment="1">
      <alignment vertical="top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3" applyFont="1" applyFill="1" applyBorder="1" applyAlignment="1"/>
    <xf numFmtId="0" fontId="11" fillId="2" borderId="0" xfId="0" applyFont="1" applyFill="1" applyBorder="1" applyAlignment="1"/>
    <xf numFmtId="0" fontId="4" fillId="2" borderId="0" xfId="3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40" fontId="4" fillId="2" borderId="0" xfId="3" applyNumberFormat="1" applyFont="1" applyFill="1" applyBorder="1" applyAlignment="1">
      <alignment horizontal="centerContinuous"/>
    </xf>
    <xf numFmtId="0" fontId="4" fillId="2" borderId="0" xfId="3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 vertical="center"/>
    </xf>
    <xf numFmtId="40" fontId="9" fillId="2" borderId="0" xfId="3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167" fontId="8" fillId="3" borderId="10" xfId="1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0" fontId="2" fillId="2" borderId="4" xfId="0" applyFont="1" applyFill="1" applyBorder="1" applyAlignment="1"/>
    <xf numFmtId="40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9" fillId="2" borderId="0" xfId="3" applyFont="1" applyFill="1" applyBorder="1" applyAlignment="1"/>
    <xf numFmtId="40" fontId="4" fillId="2" borderId="0" xfId="3" applyNumberFormat="1" applyFont="1" applyFill="1" applyBorder="1" applyAlignment="1">
      <alignment vertical="top"/>
    </xf>
    <xf numFmtId="0" fontId="4" fillId="2" borderId="0" xfId="3" applyFont="1" applyFill="1" applyBorder="1" applyAlignment="1">
      <alignment vertical="top"/>
    </xf>
    <xf numFmtId="0" fontId="17" fillId="2" borderId="0" xfId="3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4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horizontal="right" vertical="top"/>
    </xf>
    <xf numFmtId="3" fontId="9" fillId="2" borderId="0" xfId="1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17" fillId="2" borderId="0" xfId="3" applyFont="1" applyFill="1" applyBorder="1" applyAlignment="1" applyProtection="1">
      <alignment horizontal="center"/>
    </xf>
    <xf numFmtId="3" fontId="2" fillId="2" borderId="0" xfId="0" applyNumberFormat="1" applyFont="1" applyFill="1"/>
    <xf numFmtId="0" fontId="9" fillId="2" borderId="6" xfId="0" applyFont="1" applyFill="1" applyBorder="1" applyAlignment="1">
      <alignment horizontal="left" vertical="top"/>
    </xf>
    <xf numFmtId="3" fontId="9" fillId="2" borderId="7" xfId="1" applyNumberFormat="1" applyFont="1" applyFill="1" applyBorder="1" applyAlignment="1" applyProtection="1">
      <alignment horizontal="right" vertical="top" wrapText="1"/>
    </xf>
    <xf numFmtId="0" fontId="2" fillId="2" borderId="10" xfId="0" applyFont="1" applyFill="1" applyBorder="1"/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Protection="1">
      <protection locked="0"/>
    </xf>
    <xf numFmtId="165" fontId="9" fillId="2" borderId="0" xfId="1" applyFont="1" applyFill="1" applyBorder="1" applyProtection="1"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40" fontId="4" fillId="2" borderId="0" xfId="2" applyNumberFormat="1" applyFont="1" applyFill="1" applyBorder="1" applyAlignment="1">
      <alignment horizontal="centerContinuous" vertical="center"/>
    </xf>
    <xf numFmtId="167" fontId="8" fillId="3" borderId="9" xfId="1" applyNumberFormat="1" applyFont="1" applyFill="1" applyBorder="1" applyAlignment="1">
      <alignment horizontal="center" vertical="center" wrapText="1"/>
    </xf>
    <xf numFmtId="167" fontId="8" fillId="3" borderId="10" xfId="1" applyNumberFormat="1" applyFont="1" applyFill="1" applyBorder="1" applyAlignment="1">
      <alignment horizontal="center" vertical="center" wrapText="1"/>
    </xf>
    <xf numFmtId="167" fontId="8" fillId="3" borderId="11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40" fontId="19" fillId="2" borderId="0" xfId="0" applyNumberFormat="1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 wrapText="1"/>
    </xf>
    <xf numFmtId="169" fontId="2" fillId="2" borderId="0" xfId="0" applyNumberFormat="1" applyFont="1" applyFill="1"/>
    <xf numFmtId="170" fontId="2" fillId="2" borderId="0" xfId="0" applyNumberFormat="1" applyFont="1" applyFill="1"/>
    <xf numFmtId="3" fontId="11" fillId="0" borderId="12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horizontal="center"/>
    </xf>
    <xf numFmtId="0" fontId="2" fillId="0" borderId="0" xfId="0" applyFont="1" applyFill="1"/>
    <xf numFmtId="169" fontId="2" fillId="0" borderId="0" xfId="0" applyNumberFormat="1" applyFont="1" applyFill="1"/>
    <xf numFmtId="4" fontId="2" fillId="0" borderId="0" xfId="0" applyNumberFormat="1" applyFont="1" applyFill="1"/>
    <xf numFmtId="172" fontId="11" fillId="0" borderId="0" xfId="0" applyNumberFormat="1" applyFont="1" applyFill="1"/>
    <xf numFmtId="169" fontId="11" fillId="0" borderId="0" xfId="0" applyNumberFormat="1" applyFont="1" applyFill="1"/>
    <xf numFmtId="0" fontId="11" fillId="0" borderId="0" xfId="0" applyFont="1" applyFill="1"/>
    <xf numFmtId="0" fontId="11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/>
    </xf>
    <xf numFmtId="3" fontId="11" fillId="0" borderId="7" xfId="0" applyNumberFormat="1" applyFont="1" applyFill="1" applyBorder="1" applyAlignment="1">
      <alignment horizontal="right" vertical="top"/>
    </xf>
    <xf numFmtId="37" fontId="11" fillId="0" borderId="7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" fillId="2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9" fillId="2" borderId="0" xfId="0" applyFont="1" applyFill="1" applyAlignment="1">
      <alignment wrapText="1"/>
    </xf>
    <xf numFmtId="165" fontId="9" fillId="2" borderId="0" xfId="1" applyNumberFormat="1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165" fontId="9" fillId="0" borderId="0" xfId="1" applyFont="1" applyFill="1" applyBorder="1"/>
    <xf numFmtId="2" fontId="4" fillId="2" borderId="0" xfId="3" applyNumberFormat="1" applyFont="1" applyFill="1" applyBorder="1" applyAlignment="1"/>
    <xf numFmtId="0" fontId="6" fillId="2" borderId="0" xfId="3" applyFont="1" applyFill="1" applyBorder="1" applyAlignment="1">
      <alignment horizontal="left"/>
    </xf>
    <xf numFmtId="0" fontId="2" fillId="2" borderId="0" xfId="0" applyFont="1" applyFill="1" applyBorder="1" applyAlignment="1">
      <alignment horizontal="centerContinuous"/>
    </xf>
    <xf numFmtId="2" fontId="2" fillId="2" borderId="0" xfId="0" applyNumberFormat="1" applyFont="1" applyFill="1" applyBorder="1"/>
    <xf numFmtId="0" fontId="4" fillId="2" borderId="0" xfId="3" applyFont="1" applyFill="1" applyBorder="1" applyAlignment="1">
      <alignment horizontal="center" vertical="top"/>
    </xf>
    <xf numFmtId="0" fontId="9" fillId="2" borderId="0" xfId="3" applyFont="1" applyFill="1" applyBorder="1" applyAlignment="1">
      <alignment horizontal="centerContinuous" vertical="center"/>
    </xf>
    <xf numFmtId="0" fontId="9" fillId="2" borderId="0" xfId="3" applyFont="1" applyFill="1" applyBorder="1" applyAlignment="1">
      <alignment horizontal="center" vertical="top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/>
    <xf numFmtId="40" fontId="2" fillId="2" borderId="0" xfId="0" applyNumberFormat="1" applyFont="1" applyFill="1" applyBorder="1" applyAlignment="1"/>
    <xf numFmtId="0" fontId="9" fillId="2" borderId="0" xfId="3" applyFont="1" applyFill="1" applyBorder="1" applyAlignment="1">
      <alignment vertical="top"/>
    </xf>
    <xf numFmtId="173" fontId="9" fillId="2" borderId="0" xfId="3" applyNumberFormat="1" applyFont="1" applyFill="1" applyBorder="1" applyAlignment="1">
      <alignment vertical="top"/>
    </xf>
    <xf numFmtId="3" fontId="4" fillId="2" borderId="0" xfId="3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 applyProtection="1">
      <alignment vertical="top"/>
      <protection locked="0"/>
    </xf>
    <xf numFmtId="3" fontId="9" fillId="2" borderId="0" xfId="3" applyNumberFormat="1" applyFont="1" applyFill="1" applyBorder="1" applyAlignment="1" applyProtection="1">
      <alignment vertical="top"/>
      <protection locked="0"/>
    </xf>
    <xf numFmtId="0" fontId="9" fillId="2" borderId="0" xfId="3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vertical="top"/>
    </xf>
    <xf numFmtId="3" fontId="9" fillId="0" borderId="0" xfId="3" applyNumberFormat="1" applyFont="1" applyFill="1" applyBorder="1" applyAlignment="1" applyProtection="1">
      <alignment vertical="top"/>
      <protection locked="0"/>
    </xf>
    <xf numFmtId="3" fontId="4" fillId="2" borderId="0" xfId="3" applyNumberFormat="1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horizontal="left" vertical="top"/>
    </xf>
    <xf numFmtId="41" fontId="4" fillId="2" borderId="0" xfId="3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3" applyFont="1" applyFill="1" applyBorder="1" applyAlignment="1">
      <alignment horizontal="left" vertical="top"/>
    </xf>
    <xf numFmtId="37" fontId="4" fillId="2" borderId="0" xfId="3" applyNumberFormat="1" applyFont="1" applyFill="1" applyBorder="1" applyAlignment="1">
      <alignment vertical="top"/>
    </xf>
    <xf numFmtId="37" fontId="4" fillId="2" borderId="0" xfId="3" applyNumberFormat="1" applyFont="1" applyFill="1" applyBorder="1" applyAlignment="1">
      <alignment horizontal="right" vertical="top" wrapText="1"/>
    </xf>
    <xf numFmtId="3" fontId="4" fillId="0" borderId="0" xfId="3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4" fillId="2" borderId="0" xfId="1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74" fontId="2" fillId="2" borderId="0" xfId="0" applyNumberFormat="1" applyFont="1" applyFill="1" applyAlignment="1">
      <alignment horizontal="left" wrapText="1"/>
    </xf>
    <xf numFmtId="1" fontId="4" fillId="2" borderId="0" xfId="3" applyNumberFormat="1" applyFont="1" applyFill="1" applyBorder="1" applyAlignment="1">
      <alignment horizontal="right" vertical="top" wrapText="1"/>
    </xf>
    <xf numFmtId="41" fontId="11" fillId="0" borderId="0" xfId="0" applyNumberFormat="1" applyFont="1" applyFill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0" fontId="4" fillId="2" borderId="7" xfId="3" applyFont="1" applyFill="1" applyBorder="1" applyAlignment="1">
      <alignment vertical="top"/>
    </xf>
    <xf numFmtId="3" fontId="9" fillId="2" borderId="7" xfId="3" applyNumberFormat="1" applyFont="1" applyFill="1" applyBorder="1" applyAlignment="1">
      <alignment vertical="top"/>
    </xf>
    <xf numFmtId="2" fontId="2" fillId="2" borderId="7" xfId="0" applyNumberFormat="1" applyFont="1" applyFill="1" applyBorder="1"/>
    <xf numFmtId="2" fontId="2" fillId="2" borderId="0" xfId="0" applyNumberFormat="1" applyFont="1" applyFill="1"/>
    <xf numFmtId="0" fontId="2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9" fillId="2" borderId="7" xfId="0" applyNumberFormat="1" applyFont="1" applyFill="1" applyBorder="1" applyAlignment="1" applyProtection="1">
      <protection locked="0"/>
    </xf>
    <xf numFmtId="0" fontId="9" fillId="2" borderId="0" xfId="0" applyNumberFormat="1" applyFont="1" applyFill="1" applyBorder="1" applyAlignment="1" applyProtection="1">
      <alignment horizontal="left"/>
    </xf>
    <xf numFmtId="40" fontId="8" fillId="3" borderId="1" xfId="3" applyNumberFormat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3" borderId="6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40" fontId="11" fillId="2" borderId="4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37" fontId="11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0" fontId="2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>
      <alignment vertical="top"/>
    </xf>
    <xf numFmtId="171" fontId="9" fillId="2" borderId="0" xfId="1" applyNumberFormat="1" applyFont="1" applyFill="1" applyBorder="1" applyAlignment="1">
      <alignment vertical="top"/>
    </xf>
    <xf numFmtId="43" fontId="9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40" fontId="21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 applyProtection="1">
      <alignment vertical="top"/>
      <protection locked="0"/>
    </xf>
    <xf numFmtId="0" fontId="2" fillId="2" borderId="8" xfId="0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/>
    <xf numFmtId="164" fontId="2" fillId="2" borderId="0" xfId="0" applyNumberFormat="1" applyFont="1" applyFill="1" applyAlignment="1"/>
    <xf numFmtId="0" fontId="9" fillId="0" borderId="0" xfId="0" applyFont="1"/>
    <xf numFmtId="0" fontId="22" fillId="0" borderId="0" xfId="0" applyFont="1"/>
    <xf numFmtId="0" fontId="23" fillId="3" borderId="21" xfId="0" applyFont="1" applyFill="1" applyBorder="1" applyAlignment="1">
      <alignment horizontal="left" wrapText="1"/>
    </xf>
    <xf numFmtId="0" fontId="23" fillId="3" borderId="20" xfId="0" applyFont="1" applyFill="1" applyBorder="1" applyAlignment="1">
      <alignment horizontal="center" wrapText="1"/>
    </xf>
    <xf numFmtId="0" fontId="23" fillId="3" borderId="20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justify" vertical="top" wrapText="1"/>
    </xf>
    <xf numFmtId="0" fontId="24" fillId="0" borderId="17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justify" vertical="top" wrapText="1"/>
    </xf>
    <xf numFmtId="37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37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justify" vertical="top" wrapText="1"/>
    </xf>
    <xf numFmtId="38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justify" vertical="top" wrapText="1"/>
    </xf>
    <xf numFmtId="38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 wrapText="1"/>
    </xf>
    <xf numFmtId="38" fontId="25" fillId="0" borderId="20" xfId="0" applyNumberFormat="1" applyFont="1" applyBorder="1" applyAlignment="1">
      <alignment horizontal="right" vertical="top" wrapText="1"/>
    </xf>
    <xf numFmtId="0" fontId="26" fillId="0" borderId="20" xfId="0" applyFont="1" applyBorder="1" applyAlignment="1">
      <alignment horizontal="justify" vertical="top" wrapText="1"/>
    </xf>
    <xf numFmtId="37" fontId="25" fillId="0" borderId="20" xfId="0" applyNumberFormat="1" applyFont="1" applyBorder="1" applyAlignment="1">
      <alignment horizontal="right" vertical="top" wrapText="1"/>
    </xf>
    <xf numFmtId="0" fontId="27" fillId="0" borderId="0" xfId="0" applyFont="1"/>
    <xf numFmtId="38" fontId="22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0" fontId="24" fillId="0" borderId="23" xfId="0" applyFont="1" applyBorder="1" applyAlignment="1">
      <alignment horizontal="justify" vertical="top" wrapText="1"/>
    </xf>
    <xf numFmtId="38" fontId="25" fillId="0" borderId="15" xfId="0" applyNumberFormat="1" applyFont="1" applyBorder="1" applyAlignment="1">
      <alignment horizontal="right" vertical="top" wrapText="1"/>
    </xf>
    <xf numFmtId="0" fontId="24" fillId="0" borderId="15" xfId="0" applyFont="1" applyBorder="1" applyAlignment="1">
      <alignment horizontal="justify" vertical="top" wrapText="1"/>
    </xf>
    <xf numFmtId="37" fontId="25" fillId="0" borderId="15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horizontal="justify" vertical="top" wrapText="1"/>
    </xf>
    <xf numFmtId="171" fontId="25" fillId="0" borderId="17" xfId="0" applyNumberFormat="1" applyFont="1" applyBorder="1" applyAlignment="1">
      <alignment horizontal="right" vertical="top" wrapText="1"/>
    </xf>
    <xf numFmtId="41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37" fontId="24" fillId="0" borderId="20" xfId="0" applyNumberFormat="1" applyFont="1" applyBorder="1" applyAlignment="1">
      <alignment horizontal="right" vertical="top" wrapText="1"/>
    </xf>
    <xf numFmtId="37" fontId="22" fillId="0" borderId="0" xfId="0" applyNumberFormat="1" applyFont="1"/>
    <xf numFmtId="0" fontId="2" fillId="2" borderId="7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41" fontId="9" fillId="0" borderId="0" xfId="0" applyNumberFormat="1" applyFont="1" applyFill="1" applyBorder="1" applyAlignment="1" applyProtection="1">
      <alignment vertical="top"/>
      <protection locked="0"/>
    </xf>
    <xf numFmtId="3" fontId="11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7" fontId="2" fillId="0" borderId="0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71" fontId="2" fillId="0" borderId="0" xfId="0" applyNumberFormat="1" applyFont="1" applyFill="1" applyBorder="1" applyAlignment="1" applyProtection="1">
      <alignment horizontal="right" vertical="top"/>
      <protection locked="0"/>
    </xf>
    <xf numFmtId="171" fontId="2" fillId="0" borderId="0" xfId="0" applyNumberFormat="1" applyFont="1" applyFill="1" applyBorder="1" applyAlignment="1">
      <alignment horizontal="right" vertical="top"/>
    </xf>
    <xf numFmtId="41" fontId="2" fillId="0" borderId="0" xfId="0" applyNumberFormat="1" applyFont="1" applyFill="1" applyBorder="1" applyAlignment="1">
      <alignment horizontal="right" vertical="top"/>
    </xf>
    <xf numFmtId="37" fontId="2" fillId="0" borderId="0" xfId="0" applyNumberFormat="1" applyFont="1" applyFill="1" applyBorder="1" applyAlignment="1">
      <alignment horizontal="right" vertical="top"/>
    </xf>
    <xf numFmtId="41" fontId="2" fillId="0" borderId="0" xfId="0" applyNumberFormat="1" applyFont="1" applyFill="1" applyBorder="1" applyAlignment="1" applyProtection="1">
      <alignment horizontal="right" vertical="top"/>
      <protection locked="0"/>
    </xf>
    <xf numFmtId="165" fontId="9" fillId="0" borderId="7" xfId="1" applyFont="1" applyFill="1" applyBorder="1"/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9" fillId="2" borderId="7" xfId="0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left" vertical="top" wrapText="1"/>
    </xf>
    <xf numFmtId="0" fontId="7" fillId="3" borderId="1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right" vertical="top"/>
    </xf>
    <xf numFmtId="0" fontId="6" fillId="3" borderId="0" xfId="3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>
      <alignment horizontal="left" vertical="top" wrapText="1"/>
    </xf>
    <xf numFmtId="0" fontId="8" fillId="3" borderId="10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/>
    </xf>
    <xf numFmtId="3" fontId="9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37" fontId="11" fillId="0" borderId="0" xfId="0" applyNumberFormat="1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vertical="top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3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 wrapText="1"/>
    </xf>
    <xf numFmtId="165" fontId="9" fillId="2" borderId="7" xfId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9" fillId="2" borderId="0" xfId="3" applyFont="1" applyFill="1" applyBorder="1" applyAlignment="1">
      <alignment horizontal="left" vertical="top" wrapText="1"/>
    </xf>
    <xf numFmtId="3" fontId="9" fillId="2" borderId="0" xfId="3" applyNumberFormat="1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wrapText="1"/>
    </xf>
    <xf numFmtId="0" fontId="9" fillId="2" borderId="7" xfId="0" applyFont="1" applyFill="1" applyBorder="1" applyAlignment="1" applyProtection="1">
      <alignment horizontal="center" vertical="top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40" fontId="4" fillId="2" borderId="0" xfId="2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0" fontId="4" fillId="2" borderId="4" xfId="2" applyNumberFormat="1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40" fontId="4" fillId="2" borderId="4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5" xfId="2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3" fillId="3" borderId="13" xfId="0" applyFont="1" applyFill="1" applyBorder="1" applyAlignment="1">
      <alignment horizontal="center" vertical="top"/>
    </xf>
    <xf numFmtId="0" fontId="23" fillId="3" borderId="14" xfId="0" applyFont="1" applyFill="1" applyBorder="1" applyAlignment="1">
      <alignment horizontal="center" vertical="top"/>
    </xf>
    <xf numFmtId="0" fontId="23" fillId="3" borderId="15" xfId="0" applyFont="1" applyFill="1" applyBorder="1" applyAlignment="1">
      <alignment horizontal="center" vertical="top"/>
    </xf>
    <xf numFmtId="0" fontId="23" fillId="3" borderId="16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7" xfId="0" applyFont="1" applyFill="1" applyBorder="1" applyAlignment="1">
      <alignment horizontal="center" vertical="top" wrapText="1"/>
    </xf>
    <xf numFmtId="0" fontId="23" fillId="3" borderId="18" xfId="0" applyFont="1" applyFill="1" applyBorder="1" applyAlignment="1">
      <alignment horizontal="center" vertical="top" wrapText="1"/>
    </xf>
    <xf numFmtId="0" fontId="23" fillId="3" borderId="19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top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464406</xdr:colOff>
      <xdr:row>4</xdr:row>
      <xdr:rowOff>114300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1493106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1493106</xdr:colOff>
      <xdr:row>2</xdr:row>
      <xdr:rowOff>152400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0"/>
          <a:ext cx="1493106" cy="552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3</xdr:col>
      <xdr:colOff>7206</xdr:colOff>
      <xdr:row>4</xdr:row>
      <xdr:rowOff>57150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04775"/>
          <a:ext cx="1493106" cy="552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1493106</xdr:colOff>
      <xdr:row>3</xdr:row>
      <xdr:rowOff>123825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9310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4"/>
  <sheetViews>
    <sheetView topLeftCell="C9" zoomScaleNormal="100" zoomScalePageLayoutView="80" workbookViewId="0">
      <pane ySplit="1410" topLeftCell="A72" activePane="bottomLeft"/>
      <selection activeCell="D22" sqref="D22"/>
      <selection pane="bottomLeft" activeCell="G88" sqref="G88"/>
    </sheetView>
  </sheetViews>
  <sheetFormatPr baseColWidth="10" defaultColWidth="11.42578125" defaultRowHeight="1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6" style="8" customWidth="1"/>
    <col min="7" max="8" width="27.5703125" style="6" customWidth="1"/>
    <col min="9" max="10" width="21" style="6" customWidth="1"/>
    <col min="11" max="11" width="6.7109375" style="13" customWidth="1"/>
    <col min="12" max="12" width="1.7109375" style="5" customWidth="1"/>
    <col min="13" max="16384" width="11.42578125" style="6"/>
  </cols>
  <sheetData>
    <row r="1" spans="1:12" ht="6" customHeight="1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>
      <c r="K2" s="6"/>
      <c r="L2" s="7"/>
    </row>
    <row r="3" spans="1:12" ht="14.1" customHeight="1">
      <c r="B3" s="9"/>
      <c r="C3" s="291"/>
      <c r="D3" s="291"/>
      <c r="E3" s="291"/>
      <c r="F3" s="291"/>
      <c r="G3" s="291"/>
      <c r="H3" s="291"/>
      <c r="I3" s="291"/>
      <c r="J3" s="9"/>
      <c r="K3" s="9"/>
      <c r="L3" s="7"/>
    </row>
    <row r="4" spans="1:12" ht="14.1" customHeight="1">
      <c r="B4" s="9"/>
      <c r="C4" s="291" t="s">
        <v>0</v>
      </c>
      <c r="D4" s="291"/>
      <c r="E4" s="291"/>
      <c r="F4" s="291"/>
      <c r="G4" s="291"/>
      <c r="H4" s="291"/>
      <c r="I4" s="291"/>
      <c r="J4" s="9"/>
      <c r="K4" s="9"/>
    </row>
    <row r="5" spans="1:12" ht="14.1" customHeight="1">
      <c r="B5" s="9"/>
      <c r="C5" s="291" t="s">
        <v>1</v>
      </c>
      <c r="D5" s="291"/>
      <c r="E5" s="291"/>
      <c r="F5" s="291"/>
      <c r="G5" s="291"/>
      <c r="H5" s="291"/>
      <c r="I5" s="291"/>
      <c r="J5" s="9"/>
      <c r="K5" s="9"/>
    </row>
    <row r="6" spans="1:12" ht="14.1" customHeight="1">
      <c r="B6" s="10"/>
      <c r="C6" s="292" t="s">
        <v>2</v>
      </c>
      <c r="D6" s="292"/>
      <c r="E6" s="292"/>
      <c r="F6" s="292"/>
      <c r="G6" s="292"/>
      <c r="H6" s="292"/>
      <c r="I6" s="292"/>
      <c r="J6" s="10"/>
      <c r="K6" s="10"/>
    </row>
    <row r="7" spans="1:12" ht="20.100000000000001" customHeight="1">
      <c r="A7" s="293" t="s">
        <v>149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</row>
    <row r="8" spans="1:12" ht="12.75" customHeight="1">
      <c r="A8" s="10" t="s">
        <v>3</v>
      </c>
      <c r="B8" s="10"/>
      <c r="C8" s="10"/>
      <c r="D8" s="10"/>
      <c r="E8" s="10"/>
      <c r="F8" s="11"/>
      <c r="G8" s="10"/>
      <c r="H8" s="10"/>
      <c r="I8" s="10"/>
      <c r="J8" s="10"/>
      <c r="K8" s="6"/>
      <c r="L8" s="7"/>
    </row>
    <row r="9" spans="1:12" ht="3" customHeight="1">
      <c r="A9" s="10"/>
      <c r="B9" s="12"/>
      <c r="C9" s="10"/>
      <c r="D9" s="10"/>
      <c r="E9" s="10"/>
      <c r="F9" s="11"/>
      <c r="G9" s="10"/>
      <c r="H9" s="10"/>
      <c r="I9" s="10"/>
      <c r="J9" s="10"/>
    </row>
    <row r="10" spans="1:12" s="17" customFormat="1" ht="15" customHeight="1">
      <c r="A10" s="285"/>
      <c r="B10" s="287" t="s">
        <v>4</v>
      </c>
      <c r="C10" s="287"/>
      <c r="D10" s="14" t="s">
        <v>5</v>
      </c>
      <c r="E10" s="14"/>
      <c r="F10" s="289"/>
      <c r="G10" s="287" t="s">
        <v>4</v>
      </c>
      <c r="H10" s="287"/>
      <c r="I10" s="14" t="s">
        <v>5</v>
      </c>
      <c r="J10" s="14"/>
      <c r="K10" s="15"/>
      <c r="L10" s="16"/>
    </row>
    <row r="11" spans="1:12" s="17" customFormat="1" ht="15" customHeight="1">
      <c r="A11" s="286"/>
      <c r="B11" s="288"/>
      <c r="C11" s="288"/>
      <c r="D11" s="18">
        <v>2018</v>
      </c>
      <c r="E11" s="18">
        <v>2017</v>
      </c>
      <c r="F11" s="290"/>
      <c r="G11" s="288"/>
      <c r="H11" s="288"/>
      <c r="I11" s="18">
        <v>2018</v>
      </c>
      <c r="J11" s="18">
        <v>2017</v>
      </c>
      <c r="K11" s="19"/>
      <c r="L11" s="16"/>
    </row>
    <row r="12" spans="1:12" ht="3" customHeight="1">
      <c r="A12" s="20"/>
      <c r="B12" s="12"/>
      <c r="C12" s="10"/>
      <c r="D12" s="10"/>
      <c r="E12" s="10"/>
      <c r="F12" s="11"/>
      <c r="G12" s="10"/>
      <c r="H12" s="10"/>
      <c r="I12" s="10"/>
      <c r="J12" s="10"/>
      <c r="K12" s="21"/>
      <c r="L12" s="7"/>
    </row>
    <row r="13" spans="1:12" ht="3" customHeight="1">
      <c r="A13" s="20"/>
      <c r="B13" s="12"/>
      <c r="C13" s="10"/>
      <c r="D13" s="10"/>
      <c r="E13" s="10"/>
      <c r="F13" s="11"/>
      <c r="G13" s="10"/>
      <c r="H13" s="10"/>
      <c r="I13" s="10"/>
      <c r="J13" s="10"/>
      <c r="K13" s="21"/>
    </row>
    <row r="14" spans="1:12">
      <c r="A14" s="22"/>
      <c r="B14" s="284" t="s">
        <v>6</v>
      </c>
      <c r="C14" s="284"/>
      <c r="D14" s="23"/>
      <c r="E14" s="24"/>
      <c r="G14" s="284" t="s">
        <v>7</v>
      </c>
      <c r="H14" s="284"/>
      <c r="I14" s="25"/>
      <c r="J14" s="25"/>
      <c r="K14" s="21"/>
    </row>
    <row r="15" spans="1:12" ht="5.0999999999999996" customHeight="1">
      <c r="A15" s="22"/>
      <c r="B15" s="26"/>
      <c r="C15" s="25"/>
      <c r="D15" s="27"/>
      <c r="E15" s="27"/>
      <c r="G15" s="26"/>
      <c r="H15" s="25"/>
      <c r="I15" s="28"/>
      <c r="J15" s="28"/>
      <c r="K15" s="21"/>
    </row>
    <row r="16" spans="1:12">
      <c r="A16" s="22"/>
      <c r="B16" s="276" t="s">
        <v>8</v>
      </c>
      <c r="C16" s="276"/>
      <c r="D16" s="27"/>
      <c r="E16" s="27"/>
      <c r="G16" s="276" t="s">
        <v>9</v>
      </c>
      <c r="H16" s="276"/>
      <c r="I16" s="27"/>
      <c r="J16" s="27"/>
      <c r="K16" s="21"/>
    </row>
    <row r="17" spans="1:11" ht="5.0999999999999996" customHeight="1">
      <c r="A17" s="22"/>
      <c r="B17" s="29"/>
      <c r="C17" s="30"/>
      <c r="D17" s="27"/>
      <c r="E17" s="27"/>
      <c r="G17" s="29"/>
      <c r="H17" s="30"/>
      <c r="I17" s="27"/>
      <c r="J17" s="27"/>
      <c r="K17" s="21"/>
    </row>
    <row r="18" spans="1:11">
      <c r="A18" s="22"/>
      <c r="B18" s="281" t="s">
        <v>10</v>
      </c>
      <c r="C18" s="281"/>
      <c r="D18" s="31">
        <v>745083861</v>
      </c>
      <c r="E18" s="31">
        <v>629046812</v>
      </c>
      <c r="F18" s="32"/>
      <c r="G18" s="281" t="s">
        <v>11</v>
      </c>
      <c r="H18" s="281"/>
      <c r="I18" s="31">
        <v>1746793405</v>
      </c>
      <c r="J18" s="31">
        <v>1506971420</v>
      </c>
      <c r="K18" s="33"/>
    </row>
    <row r="19" spans="1:11" ht="12" customHeight="1">
      <c r="A19" s="22"/>
      <c r="B19" s="281" t="s">
        <v>12</v>
      </c>
      <c r="C19" s="281"/>
      <c r="D19" s="31">
        <v>860780901</v>
      </c>
      <c r="E19" s="31">
        <v>332603489</v>
      </c>
      <c r="F19" s="32"/>
      <c r="G19" s="281" t="s">
        <v>13</v>
      </c>
      <c r="H19" s="281"/>
      <c r="I19" s="31">
        <v>27211</v>
      </c>
      <c r="J19" s="31">
        <v>33809</v>
      </c>
      <c r="K19" s="33"/>
    </row>
    <row r="20" spans="1:11" ht="12" customHeight="1">
      <c r="A20" s="22"/>
      <c r="B20" s="281" t="s">
        <v>14</v>
      </c>
      <c r="C20" s="281"/>
      <c r="D20" s="31">
        <v>41866723</v>
      </c>
      <c r="E20" s="31">
        <v>47075745</v>
      </c>
      <c r="F20" s="32"/>
      <c r="G20" s="281" t="s">
        <v>15</v>
      </c>
      <c r="H20" s="281"/>
      <c r="I20" s="31">
        <v>0</v>
      </c>
      <c r="J20" s="31">
        <v>0</v>
      </c>
      <c r="K20" s="33"/>
    </row>
    <row r="21" spans="1:11">
      <c r="A21" s="22"/>
      <c r="B21" s="281" t="s">
        <v>16</v>
      </c>
      <c r="C21" s="281"/>
      <c r="D21" s="31">
        <v>0</v>
      </c>
      <c r="E21" s="31">
        <v>0</v>
      </c>
      <c r="F21" s="32"/>
      <c r="G21" s="281" t="s">
        <v>17</v>
      </c>
      <c r="H21" s="281"/>
      <c r="I21" s="31">
        <v>0</v>
      </c>
      <c r="J21" s="31">
        <v>0</v>
      </c>
      <c r="K21" s="33"/>
    </row>
    <row r="22" spans="1:11">
      <c r="A22" s="22"/>
      <c r="B22" s="281" t="s">
        <v>18</v>
      </c>
      <c r="C22" s="281"/>
      <c r="D22" s="31">
        <v>8544093</v>
      </c>
      <c r="E22" s="31">
        <v>8544093</v>
      </c>
      <c r="F22" s="32"/>
      <c r="G22" s="281" t="s">
        <v>19</v>
      </c>
      <c r="H22" s="281"/>
      <c r="I22" s="31">
        <v>0</v>
      </c>
      <c r="J22" s="31">
        <v>0</v>
      </c>
      <c r="K22" s="33"/>
    </row>
    <row r="23" spans="1:11" ht="25.5" customHeight="1">
      <c r="A23" s="22"/>
      <c r="B23" s="281" t="s">
        <v>20</v>
      </c>
      <c r="C23" s="281"/>
      <c r="D23" s="31">
        <v>0</v>
      </c>
      <c r="E23" s="31">
        <v>0</v>
      </c>
      <c r="F23" s="32"/>
      <c r="G23" s="283" t="s">
        <v>21</v>
      </c>
      <c r="H23" s="283"/>
      <c r="I23" s="31">
        <v>0</v>
      </c>
      <c r="J23" s="31">
        <v>0</v>
      </c>
      <c r="K23" s="33"/>
    </row>
    <row r="24" spans="1:11">
      <c r="A24" s="22"/>
      <c r="B24" s="281" t="s">
        <v>22</v>
      </c>
      <c r="C24" s="281"/>
      <c r="D24" s="31">
        <v>0</v>
      </c>
      <c r="E24" s="31">
        <v>0</v>
      </c>
      <c r="F24" s="32"/>
      <c r="G24" s="281" t="s">
        <v>23</v>
      </c>
      <c r="H24" s="281"/>
      <c r="I24" s="31">
        <v>0</v>
      </c>
      <c r="J24" s="31">
        <v>0</v>
      </c>
      <c r="K24" s="33"/>
    </row>
    <row r="25" spans="1:11">
      <c r="A25" s="22"/>
      <c r="B25" s="34"/>
      <c r="C25" s="35"/>
      <c r="D25" s="36"/>
      <c r="E25" s="36"/>
      <c r="G25" s="281" t="s">
        <v>24</v>
      </c>
      <c r="H25" s="281"/>
      <c r="I25" s="31">
        <v>4524749</v>
      </c>
      <c r="J25" s="31">
        <v>7459797</v>
      </c>
      <c r="K25" s="33"/>
    </row>
    <row r="26" spans="1:11">
      <c r="A26" s="37"/>
      <c r="B26" s="276" t="s">
        <v>25</v>
      </c>
      <c r="C26" s="276"/>
      <c r="D26" s="38">
        <f>SUM(D18:D24)</f>
        <v>1656275578</v>
      </c>
      <c r="E26" s="38">
        <f>SUM(E18:E24)</f>
        <v>1017270139</v>
      </c>
      <c r="F26" s="39"/>
      <c r="G26" s="26"/>
      <c r="H26" s="25"/>
      <c r="I26" s="40"/>
      <c r="J26" s="40"/>
      <c r="K26" s="21"/>
    </row>
    <row r="27" spans="1:11">
      <c r="A27" s="37"/>
      <c r="B27" s="26"/>
      <c r="C27" s="41"/>
      <c r="D27" s="40"/>
      <c r="E27" s="40"/>
      <c r="F27" s="39"/>
      <c r="G27" s="276" t="s">
        <v>26</v>
      </c>
      <c r="H27" s="276"/>
      <c r="I27" s="38">
        <f>SUM(I18:I25)</f>
        <v>1751345365</v>
      </c>
      <c r="J27" s="38">
        <f>SUM(J18:J25)</f>
        <v>1514465026</v>
      </c>
      <c r="K27" s="21"/>
    </row>
    <row r="28" spans="1:11">
      <c r="A28" s="22"/>
      <c r="B28" s="34"/>
      <c r="C28" s="34"/>
      <c r="D28" s="36"/>
      <c r="E28" s="36"/>
      <c r="G28" s="42"/>
      <c r="H28" s="35"/>
      <c r="I28" s="36"/>
      <c r="J28" s="36"/>
      <c r="K28" s="21"/>
    </row>
    <row r="29" spans="1:11">
      <c r="A29" s="22"/>
      <c r="B29" s="276" t="s">
        <v>27</v>
      </c>
      <c r="C29" s="276"/>
      <c r="D29" s="27"/>
      <c r="E29" s="27"/>
      <c r="G29" s="276" t="s">
        <v>28</v>
      </c>
      <c r="H29" s="276"/>
      <c r="I29" s="27"/>
      <c r="J29" s="27"/>
      <c r="K29" s="21"/>
    </row>
    <row r="30" spans="1:11">
      <c r="A30" s="22"/>
      <c r="B30" s="34"/>
      <c r="C30" s="34"/>
      <c r="D30" s="36"/>
      <c r="E30" s="36"/>
      <c r="G30" s="34"/>
      <c r="H30" s="35"/>
      <c r="I30" s="36"/>
      <c r="J30" s="36"/>
      <c r="K30" s="21"/>
    </row>
    <row r="31" spans="1:11" ht="12" customHeight="1">
      <c r="A31" s="22"/>
      <c r="B31" s="281" t="s">
        <v>29</v>
      </c>
      <c r="C31" s="281"/>
      <c r="D31" s="31">
        <v>18321930</v>
      </c>
      <c r="E31" s="31">
        <v>7013574</v>
      </c>
      <c r="F31" s="32"/>
      <c r="G31" s="281" t="s">
        <v>30</v>
      </c>
      <c r="H31" s="281"/>
      <c r="I31" s="31">
        <v>0</v>
      </c>
      <c r="J31" s="31">
        <v>11356</v>
      </c>
      <c r="K31" s="33"/>
    </row>
    <row r="32" spans="1:11" ht="12" customHeight="1">
      <c r="A32" s="22"/>
      <c r="B32" s="281" t="s">
        <v>31</v>
      </c>
      <c r="C32" s="281"/>
      <c r="D32" s="31">
        <v>10445779</v>
      </c>
      <c r="E32" s="31">
        <v>10485457</v>
      </c>
      <c r="F32" s="32"/>
      <c r="G32" s="281" t="s">
        <v>32</v>
      </c>
      <c r="H32" s="281"/>
      <c r="I32" s="31">
        <v>0</v>
      </c>
      <c r="J32" s="31">
        <v>0</v>
      </c>
      <c r="K32" s="33"/>
    </row>
    <row r="33" spans="1:11" ht="12" customHeight="1">
      <c r="A33" s="22"/>
      <c r="B33" s="281" t="s">
        <v>33</v>
      </c>
      <c r="C33" s="281"/>
      <c r="D33" s="31">
        <v>34110791292</v>
      </c>
      <c r="E33" s="31">
        <v>32776908459</v>
      </c>
      <c r="F33" s="32"/>
      <c r="G33" s="281" t="s">
        <v>34</v>
      </c>
      <c r="H33" s="281"/>
      <c r="I33" s="31">
        <v>2653803342</v>
      </c>
      <c r="J33" s="31">
        <v>2681702573</v>
      </c>
      <c r="K33" s="33"/>
    </row>
    <row r="34" spans="1:11">
      <c r="A34" s="22"/>
      <c r="B34" s="281" t="s">
        <v>35</v>
      </c>
      <c r="C34" s="281"/>
      <c r="D34" s="31">
        <v>1716472357</v>
      </c>
      <c r="E34" s="31">
        <v>1584872244</v>
      </c>
      <c r="F34" s="32"/>
      <c r="G34" s="281" t="s">
        <v>36</v>
      </c>
      <c r="H34" s="281"/>
      <c r="I34" s="31">
        <v>0</v>
      </c>
      <c r="J34" s="31">
        <v>0</v>
      </c>
      <c r="K34" s="33"/>
    </row>
    <row r="35" spans="1:11" ht="26.25" customHeight="1">
      <c r="A35" s="22"/>
      <c r="B35" s="281" t="s">
        <v>37</v>
      </c>
      <c r="C35" s="281"/>
      <c r="D35" s="31">
        <v>16329608</v>
      </c>
      <c r="E35" s="31">
        <v>11269160</v>
      </c>
      <c r="F35" s="32"/>
      <c r="G35" s="283" t="s">
        <v>38</v>
      </c>
      <c r="H35" s="283"/>
      <c r="I35" s="31">
        <v>0</v>
      </c>
      <c r="J35" s="31">
        <v>0</v>
      </c>
      <c r="K35" s="33"/>
    </row>
    <row r="36" spans="1:11" ht="12" customHeight="1">
      <c r="A36" s="22"/>
      <c r="B36" s="281" t="s">
        <v>39</v>
      </c>
      <c r="C36" s="281"/>
      <c r="D36" s="31">
        <v>0</v>
      </c>
      <c r="E36" s="31">
        <v>0</v>
      </c>
      <c r="F36" s="32"/>
      <c r="G36" s="281" t="s">
        <v>40</v>
      </c>
      <c r="H36" s="281"/>
      <c r="I36" s="31">
        <v>2250074</v>
      </c>
      <c r="J36" s="31">
        <v>2250074</v>
      </c>
      <c r="K36" s="33"/>
    </row>
    <row r="37" spans="1:11">
      <c r="A37" s="22"/>
      <c r="B37" s="281" t="s">
        <v>41</v>
      </c>
      <c r="C37" s="281"/>
      <c r="D37" s="31">
        <v>0</v>
      </c>
      <c r="E37" s="31">
        <v>0</v>
      </c>
      <c r="F37" s="32"/>
      <c r="G37" s="34"/>
      <c r="H37" s="35"/>
      <c r="I37" s="36"/>
      <c r="J37" s="36"/>
      <c r="K37" s="21"/>
    </row>
    <row r="38" spans="1:11" ht="12" customHeight="1">
      <c r="A38" s="22"/>
      <c r="B38" s="281" t="s">
        <v>42</v>
      </c>
      <c r="C38" s="281"/>
      <c r="D38" s="31">
        <v>0</v>
      </c>
      <c r="E38" s="31">
        <v>0</v>
      </c>
      <c r="F38" s="32"/>
      <c r="G38" s="276" t="s">
        <v>43</v>
      </c>
      <c r="H38" s="276"/>
      <c r="I38" s="38">
        <f>SUM(I31:I36)</f>
        <v>2656053416</v>
      </c>
      <c r="J38" s="38">
        <f>SUM(J31:J36)</f>
        <v>2683964003</v>
      </c>
      <c r="K38" s="21"/>
    </row>
    <row r="39" spans="1:11">
      <c r="A39" s="22"/>
      <c r="B39" s="281" t="s">
        <v>44</v>
      </c>
      <c r="C39" s="281"/>
      <c r="D39" s="31">
        <v>0</v>
      </c>
      <c r="E39" s="31">
        <v>0</v>
      </c>
      <c r="F39" s="32"/>
      <c r="G39" s="26"/>
      <c r="H39" s="41"/>
      <c r="I39" s="40"/>
      <c r="J39" s="40"/>
      <c r="K39" s="21"/>
    </row>
    <row r="40" spans="1:11">
      <c r="A40" s="22"/>
      <c r="B40" s="34"/>
      <c r="C40" s="35"/>
      <c r="D40" s="36"/>
      <c r="E40" s="36"/>
      <c r="G40" s="276" t="s">
        <v>45</v>
      </c>
      <c r="H40" s="276"/>
      <c r="I40" s="38">
        <f>I27+I38</f>
        <v>4407398781</v>
      </c>
      <c r="J40" s="38">
        <f>J27+J38</f>
        <v>4198429029</v>
      </c>
      <c r="K40" s="21"/>
    </row>
    <row r="41" spans="1:11" ht="12" customHeight="1">
      <c r="A41" s="37"/>
      <c r="B41" s="276" t="s">
        <v>46</v>
      </c>
      <c r="C41" s="276"/>
      <c r="D41" s="38">
        <f>SUM(D31:D39)</f>
        <v>35872360966</v>
      </c>
      <c r="E41" s="38">
        <f>SUM(E31:E39)</f>
        <v>34390548894</v>
      </c>
      <c r="F41" s="39"/>
      <c r="G41" s="26"/>
      <c r="H41" s="43"/>
      <c r="I41" s="40"/>
      <c r="J41" s="40"/>
      <c r="K41" s="21"/>
    </row>
    <row r="42" spans="1:11">
      <c r="A42" s="22"/>
      <c r="B42" s="34"/>
      <c r="C42" s="26"/>
      <c r="D42" s="36"/>
      <c r="E42" s="36"/>
      <c r="G42" s="284" t="s">
        <v>47</v>
      </c>
      <c r="H42" s="284"/>
      <c r="I42" s="36"/>
      <c r="J42" s="36"/>
      <c r="K42" s="21"/>
    </row>
    <row r="43" spans="1:11">
      <c r="A43" s="22"/>
      <c r="B43" s="276" t="s">
        <v>48</v>
      </c>
      <c r="C43" s="276"/>
      <c r="D43" s="44">
        <f>D26+D41</f>
        <v>37528636544</v>
      </c>
      <c r="E43" s="44">
        <f>E26+E41</f>
        <v>35407819033</v>
      </c>
      <c r="G43" s="26"/>
      <c r="H43" s="43"/>
      <c r="I43" s="36"/>
      <c r="J43" s="36"/>
      <c r="K43" s="21"/>
    </row>
    <row r="44" spans="1:11">
      <c r="A44" s="22"/>
      <c r="B44" s="34"/>
      <c r="C44" s="34"/>
      <c r="D44" s="36"/>
      <c r="E44" s="36"/>
      <c r="G44" s="276" t="s">
        <v>49</v>
      </c>
      <c r="H44" s="276"/>
      <c r="I44" s="38">
        <f>SUM(I46:I48)</f>
        <v>12778457059</v>
      </c>
      <c r="J44" s="38">
        <f>SUM(J46:J48)</f>
        <v>12120844053</v>
      </c>
      <c r="K44" s="21"/>
    </row>
    <row r="45" spans="1:11">
      <c r="A45" s="22"/>
      <c r="B45" s="34"/>
      <c r="C45" s="34"/>
      <c r="D45" s="36"/>
      <c r="E45" s="36"/>
      <c r="G45" s="34"/>
      <c r="H45" s="24"/>
      <c r="I45" s="36"/>
      <c r="J45" s="36"/>
      <c r="K45" s="21"/>
    </row>
    <row r="46" spans="1:11">
      <c r="A46" s="22"/>
      <c r="B46" s="34"/>
      <c r="C46" s="34"/>
      <c r="D46" s="36"/>
      <c r="E46" s="36"/>
      <c r="G46" s="281" t="s">
        <v>50</v>
      </c>
      <c r="H46" s="281"/>
      <c r="I46" s="31">
        <v>37542933</v>
      </c>
      <c r="J46" s="31">
        <v>37708433</v>
      </c>
      <c r="K46" s="33"/>
    </row>
    <row r="47" spans="1:11">
      <c r="A47" s="22"/>
      <c r="B47" s="34"/>
      <c r="C47" s="282" t="s">
        <v>51</v>
      </c>
      <c r="D47" s="282"/>
      <c r="E47" s="36"/>
      <c r="G47" s="281" t="s">
        <v>52</v>
      </c>
      <c r="H47" s="281"/>
      <c r="I47" s="31">
        <v>12673275236</v>
      </c>
      <c r="J47" s="31">
        <v>12008432110</v>
      </c>
      <c r="K47" s="33"/>
    </row>
    <row r="48" spans="1:11">
      <c r="A48" s="22"/>
      <c r="B48" s="34"/>
      <c r="C48" s="282"/>
      <c r="D48" s="282"/>
      <c r="E48" s="36"/>
      <c r="G48" s="281" t="s">
        <v>53</v>
      </c>
      <c r="H48" s="281"/>
      <c r="I48" s="45">
        <v>67638890</v>
      </c>
      <c r="J48" s="45">
        <v>74703510</v>
      </c>
      <c r="K48" s="33"/>
    </row>
    <row r="49" spans="1:14">
      <c r="A49" s="22"/>
      <c r="B49" s="34"/>
      <c r="C49" s="282"/>
      <c r="D49" s="282"/>
      <c r="E49" s="36"/>
      <c r="G49" s="34"/>
      <c r="H49" s="24"/>
      <c r="I49" s="36"/>
      <c r="J49" s="36"/>
      <c r="K49" s="21"/>
    </row>
    <row r="50" spans="1:14">
      <c r="A50" s="22"/>
      <c r="B50" s="34"/>
      <c r="C50" s="282"/>
      <c r="D50" s="282"/>
      <c r="E50" s="36"/>
      <c r="G50" s="276" t="s">
        <v>54</v>
      </c>
      <c r="H50" s="276"/>
      <c r="I50" s="38">
        <f>SUM(I52:I56)</f>
        <v>20342780704</v>
      </c>
      <c r="J50" s="38">
        <f>SUM(J52:J56)</f>
        <v>19088545951</v>
      </c>
      <c r="K50" s="21"/>
    </row>
    <row r="51" spans="1:14">
      <c r="A51" s="22"/>
      <c r="B51" s="34"/>
      <c r="C51" s="282"/>
      <c r="D51" s="282"/>
      <c r="E51" s="36"/>
      <c r="G51" s="26"/>
      <c r="H51" s="24"/>
      <c r="I51" s="46"/>
      <c r="J51" s="46"/>
      <c r="K51" s="21"/>
    </row>
    <row r="52" spans="1:14">
      <c r="A52" s="22"/>
      <c r="B52" s="34"/>
      <c r="C52" s="282"/>
      <c r="D52" s="282"/>
      <c r="E52" s="36"/>
      <c r="G52" s="281" t="s">
        <v>55</v>
      </c>
      <c r="H52" s="281"/>
      <c r="I52" s="47">
        <v>1291645607</v>
      </c>
      <c r="J52" s="47">
        <v>1009143429</v>
      </c>
      <c r="K52" s="33"/>
      <c r="M52" s="48">
        <f>+I52-J52</f>
        <v>282502178</v>
      </c>
    </row>
    <row r="53" spans="1:14">
      <c r="A53" s="22"/>
      <c r="B53" s="34"/>
      <c r="C53" s="282"/>
      <c r="D53" s="282"/>
      <c r="E53" s="36"/>
      <c r="G53" s="281" t="s">
        <v>56</v>
      </c>
      <c r="H53" s="281"/>
      <c r="I53" s="47">
        <v>6738377725</v>
      </c>
      <c r="J53" s="47">
        <v>5729234296</v>
      </c>
      <c r="K53" s="33"/>
      <c r="M53" s="48">
        <f>+I53-J53</f>
        <v>1009143429</v>
      </c>
    </row>
    <row r="54" spans="1:14">
      <c r="A54" s="22"/>
      <c r="B54" s="34"/>
      <c r="C54" s="282"/>
      <c r="D54" s="282"/>
      <c r="E54" s="36"/>
      <c r="G54" s="281" t="s">
        <v>57</v>
      </c>
      <c r="H54" s="281"/>
      <c r="I54" s="47">
        <v>12647566847</v>
      </c>
      <c r="J54" s="47">
        <v>12647566848</v>
      </c>
      <c r="K54" s="33"/>
    </row>
    <row r="55" spans="1:14">
      <c r="A55" s="22"/>
      <c r="B55" s="34"/>
      <c r="C55" s="34"/>
      <c r="D55" s="36"/>
      <c r="E55" s="36"/>
      <c r="G55" s="281" t="s">
        <v>58</v>
      </c>
      <c r="H55" s="281"/>
      <c r="I55" s="47">
        <v>0</v>
      </c>
      <c r="J55" s="47">
        <v>0</v>
      </c>
      <c r="K55" s="33"/>
      <c r="M55" s="48">
        <f>+M53-M52</f>
        <v>726641251</v>
      </c>
      <c r="N55" s="48"/>
    </row>
    <row r="56" spans="1:14">
      <c r="A56" s="22"/>
      <c r="B56" s="34"/>
      <c r="C56" s="34"/>
      <c r="D56" s="36"/>
      <c r="E56" s="36"/>
      <c r="G56" s="281" t="s">
        <v>59</v>
      </c>
      <c r="H56" s="281"/>
      <c r="I56" s="263">
        <v>-334809475</v>
      </c>
      <c r="J56" s="263">
        <v>-297398622</v>
      </c>
      <c r="K56" s="33"/>
    </row>
    <row r="57" spans="1:14">
      <c r="A57" s="22"/>
      <c r="B57" s="34"/>
      <c r="C57" s="34"/>
      <c r="D57" s="36"/>
      <c r="E57" s="36"/>
      <c r="G57" s="34"/>
      <c r="H57" s="24"/>
      <c r="I57" s="36"/>
      <c r="J57" s="36"/>
      <c r="K57" s="21"/>
    </row>
    <row r="58" spans="1:14" ht="25.5" customHeight="1">
      <c r="A58" s="22"/>
      <c r="B58" s="34"/>
      <c r="C58" s="34"/>
      <c r="D58" s="36"/>
      <c r="E58" s="36"/>
      <c r="G58" s="276" t="s">
        <v>60</v>
      </c>
      <c r="H58" s="276"/>
      <c r="I58" s="38">
        <f>SUM(I60:I61)</f>
        <v>0</v>
      </c>
      <c r="J58" s="38">
        <f>SUM(J60:J61)</f>
        <v>0</v>
      </c>
      <c r="K58" s="21"/>
    </row>
    <row r="59" spans="1:14">
      <c r="A59" s="22"/>
      <c r="B59" s="34"/>
      <c r="C59" s="34"/>
      <c r="D59" s="36"/>
      <c r="E59" s="36"/>
      <c r="G59" s="34"/>
      <c r="H59" s="24"/>
      <c r="I59" s="36"/>
      <c r="J59" s="36"/>
      <c r="K59" s="21"/>
    </row>
    <row r="60" spans="1:14">
      <c r="A60" s="22"/>
      <c r="B60" s="34"/>
      <c r="C60" s="34"/>
      <c r="D60" s="36"/>
      <c r="E60" s="36"/>
      <c r="G60" s="281" t="s">
        <v>61</v>
      </c>
      <c r="H60" s="281"/>
      <c r="I60" s="31">
        <v>0</v>
      </c>
      <c r="J60" s="31">
        <v>0</v>
      </c>
      <c r="K60" s="21"/>
    </row>
    <row r="61" spans="1:14">
      <c r="A61" s="22"/>
      <c r="B61" s="34"/>
      <c r="C61" s="34"/>
      <c r="D61" s="36"/>
      <c r="E61" s="36"/>
      <c r="G61" s="281" t="s">
        <v>62</v>
      </c>
      <c r="H61" s="281"/>
      <c r="I61" s="31">
        <v>0</v>
      </c>
      <c r="J61" s="31">
        <v>0</v>
      </c>
      <c r="K61" s="21"/>
    </row>
    <row r="62" spans="1:14" ht="9.9499999999999993" customHeight="1">
      <c r="A62" s="22"/>
      <c r="B62" s="34"/>
      <c r="C62" s="34"/>
      <c r="D62" s="36"/>
      <c r="E62" s="36"/>
      <c r="G62" s="34"/>
      <c r="H62" s="49"/>
      <c r="I62" s="36"/>
      <c r="J62" s="36"/>
      <c r="K62" s="21"/>
    </row>
    <row r="63" spans="1:14">
      <c r="A63" s="22"/>
      <c r="B63" s="34"/>
      <c r="C63" s="34"/>
      <c r="D63" s="36"/>
      <c r="E63" s="36"/>
      <c r="G63" s="276" t="s">
        <v>63</v>
      </c>
      <c r="H63" s="276"/>
      <c r="I63" s="38">
        <f>I44+I50+I58</f>
        <v>33121237763</v>
      </c>
      <c r="J63" s="38">
        <f>J44+J50+J58</f>
        <v>31209390004</v>
      </c>
      <c r="K63" s="21"/>
    </row>
    <row r="64" spans="1:14" ht="9.9499999999999993" customHeight="1">
      <c r="A64" s="22"/>
      <c r="B64" s="34"/>
      <c r="C64" s="34"/>
      <c r="D64" s="36"/>
      <c r="E64" s="36"/>
      <c r="G64" s="34"/>
      <c r="H64" s="24"/>
      <c r="I64" s="36"/>
      <c r="J64" s="36"/>
      <c r="K64" s="21"/>
    </row>
    <row r="65" spans="1:13">
      <c r="A65" s="22"/>
      <c r="B65" s="34"/>
      <c r="C65" s="34"/>
      <c r="D65" s="36"/>
      <c r="E65" s="36"/>
      <c r="G65" s="276" t="s">
        <v>64</v>
      </c>
      <c r="H65" s="276"/>
      <c r="I65" s="44">
        <f>I40+I63</f>
        <v>37528636544</v>
      </c>
      <c r="J65" s="44">
        <f>J40+J63</f>
        <v>35407819033</v>
      </c>
      <c r="K65" s="21"/>
    </row>
    <row r="66" spans="1:13" ht="6" customHeight="1">
      <c r="A66" s="50"/>
      <c r="B66" s="51"/>
      <c r="C66" s="51"/>
      <c r="D66" s="51"/>
      <c r="E66" s="51"/>
      <c r="F66" s="52"/>
      <c r="G66" s="51"/>
      <c r="H66" s="51"/>
      <c r="I66" s="51"/>
      <c r="J66" s="51"/>
      <c r="K66" s="53"/>
      <c r="M66" s="48"/>
    </row>
    <row r="67" spans="1:13" ht="11.25" customHeight="1">
      <c r="B67" s="24"/>
      <c r="C67" s="54"/>
      <c r="D67" s="55"/>
      <c r="E67" s="55"/>
      <c r="G67" s="56"/>
      <c r="H67" s="54"/>
      <c r="I67" s="55"/>
      <c r="J67" s="55"/>
    </row>
    <row r="68" spans="1:13" ht="23.25" customHeight="1">
      <c r="A68" s="57"/>
      <c r="B68" s="58"/>
      <c r="C68" s="59"/>
      <c r="D68" s="60"/>
      <c r="E68" s="60"/>
      <c r="F68" s="52"/>
      <c r="G68" s="61"/>
      <c r="H68" s="59"/>
      <c r="I68" s="60">
        <f>+D43-I65</f>
        <v>0</v>
      </c>
      <c r="J68" s="60">
        <f>+E43-J65</f>
        <v>0</v>
      </c>
    </row>
    <row r="69" spans="1:13" ht="6" customHeight="1">
      <c r="B69" s="24"/>
      <c r="C69" s="54"/>
      <c r="D69" s="55"/>
      <c r="E69" s="55"/>
      <c r="G69" s="56"/>
      <c r="H69" s="54"/>
      <c r="I69" s="55"/>
      <c r="J69" s="55"/>
    </row>
    <row r="70" spans="1:13" ht="15" customHeight="1">
      <c r="B70" s="277" t="s">
        <v>65</v>
      </c>
      <c r="C70" s="277"/>
      <c r="D70" s="277"/>
      <c r="E70" s="277"/>
      <c r="F70" s="277"/>
      <c r="G70" s="277"/>
      <c r="H70" s="277"/>
      <c r="I70" s="277"/>
      <c r="J70" s="277"/>
    </row>
    <row r="71" spans="1:13" ht="9.75" customHeight="1">
      <c r="B71" s="24"/>
      <c r="C71" s="54"/>
      <c r="D71" s="55"/>
      <c r="E71" s="55"/>
      <c r="G71" s="56"/>
      <c r="H71" s="54"/>
      <c r="I71" s="55"/>
      <c r="J71" s="55"/>
    </row>
    <row r="72" spans="1:13" ht="50.1" customHeight="1">
      <c r="B72" s="24"/>
      <c r="C72" s="278"/>
      <c r="D72" s="278"/>
      <c r="E72" s="55"/>
      <c r="G72" s="279"/>
      <c r="H72" s="279"/>
      <c r="I72" s="55"/>
      <c r="J72" s="55"/>
    </row>
    <row r="73" spans="1:13" ht="14.1" customHeight="1">
      <c r="B73" s="62"/>
      <c r="C73" s="280" t="s">
        <v>66</v>
      </c>
      <c r="D73" s="280"/>
      <c r="E73" s="55"/>
      <c r="F73" s="63"/>
      <c r="G73" s="280" t="s">
        <v>67</v>
      </c>
      <c r="H73" s="280"/>
      <c r="I73" s="25"/>
      <c r="J73" s="55"/>
    </row>
    <row r="74" spans="1:13" ht="14.1" customHeight="1">
      <c r="B74" s="64"/>
      <c r="C74" s="275" t="s">
        <v>68</v>
      </c>
      <c r="D74" s="275"/>
      <c r="E74" s="65"/>
      <c r="F74" s="63"/>
      <c r="G74" s="275" t="s">
        <v>158</v>
      </c>
      <c r="H74" s="275"/>
      <c r="I74" s="25"/>
      <c r="J74" s="55"/>
    </row>
  </sheetData>
  <sheetProtection formatCells="0" selectLockedCells="1"/>
  <mergeCells count="75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C74:D74"/>
    <mergeCell ref="G74:H74"/>
    <mergeCell ref="G65:H65"/>
    <mergeCell ref="B70:J70"/>
    <mergeCell ref="C72:D72"/>
    <mergeCell ref="G72:H72"/>
    <mergeCell ref="C73:D73"/>
    <mergeCell ref="G73:H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5"/>
  <sheetViews>
    <sheetView topLeftCell="B1" zoomScaleNormal="100" zoomScalePageLayoutView="80" workbookViewId="0">
      <selection activeCell="B76" sqref="B76"/>
    </sheetView>
  </sheetViews>
  <sheetFormatPr baseColWidth="10" defaultColWidth="11.42578125" defaultRowHeight="12"/>
  <cols>
    <col min="1" max="1" width="4.5703125" style="13" customWidth="1"/>
    <col min="2" max="2" width="24.7109375" style="13" customWidth="1"/>
    <col min="3" max="3" width="40" style="13" customWidth="1"/>
    <col min="4" max="5" width="18.7109375" style="13" customWidth="1"/>
    <col min="6" max="6" width="10.7109375" style="13" customWidth="1"/>
    <col min="7" max="7" width="24.7109375" style="13" customWidth="1"/>
    <col min="8" max="8" width="29.7109375" style="74" customWidth="1"/>
    <col min="9" max="10" width="18.7109375" style="13" customWidth="1"/>
    <col min="11" max="11" width="4.5703125" style="13" customWidth="1"/>
    <col min="12" max="16384" width="11.42578125" style="13"/>
  </cols>
  <sheetData>
    <row r="1" spans="1:11" ht="6" customHeight="1">
      <c r="A1" s="66"/>
      <c r="B1" s="1"/>
      <c r="C1" s="67"/>
      <c r="D1" s="3"/>
      <c r="E1" s="3"/>
      <c r="F1" s="67"/>
      <c r="G1" s="67"/>
      <c r="H1" s="68"/>
      <c r="I1" s="1"/>
      <c r="J1" s="1"/>
      <c r="K1" s="1"/>
    </row>
    <row r="2" spans="1:11" s="6" customFormat="1" ht="6" customHeight="1">
      <c r="C2" s="7"/>
      <c r="H2" s="69"/>
    </row>
    <row r="3" spans="1:11" ht="14.1" customHeight="1">
      <c r="A3" s="70"/>
      <c r="C3" s="296"/>
      <c r="D3" s="296"/>
      <c r="E3" s="296"/>
      <c r="F3" s="296"/>
      <c r="G3" s="296"/>
      <c r="H3" s="296"/>
      <c r="I3" s="296"/>
      <c r="J3" s="71"/>
      <c r="K3" s="71"/>
    </row>
    <row r="4" spans="1:11" ht="14.1" customHeight="1">
      <c r="A4" s="72"/>
      <c r="C4" s="296" t="s">
        <v>69</v>
      </c>
      <c r="D4" s="296"/>
      <c r="E4" s="296"/>
      <c r="F4" s="296"/>
      <c r="G4" s="296"/>
      <c r="H4" s="296"/>
      <c r="I4" s="296"/>
      <c r="J4" s="72"/>
      <c r="K4" s="72"/>
    </row>
    <row r="5" spans="1:11" ht="14.1" customHeight="1">
      <c r="A5" s="73"/>
      <c r="C5" s="296" t="s">
        <v>70</v>
      </c>
      <c r="D5" s="296"/>
      <c r="E5" s="296"/>
      <c r="F5" s="296"/>
      <c r="G5" s="296"/>
      <c r="H5" s="296"/>
      <c r="I5" s="296"/>
      <c r="J5" s="72"/>
      <c r="K5" s="72"/>
    </row>
    <row r="6" spans="1:11" ht="14.1" customHeight="1">
      <c r="A6" s="73"/>
      <c r="C6" s="296" t="s">
        <v>2</v>
      </c>
      <c r="D6" s="296"/>
      <c r="E6" s="296"/>
      <c r="F6" s="296"/>
      <c r="G6" s="296"/>
      <c r="H6" s="296"/>
      <c r="I6" s="296"/>
      <c r="J6" s="72"/>
      <c r="K6" s="72"/>
    </row>
    <row r="7" spans="1:11" ht="20.100000000000001" customHeight="1">
      <c r="A7" s="293" t="s">
        <v>149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</row>
    <row r="8" spans="1:11">
      <c r="A8" s="10" t="s">
        <v>3</v>
      </c>
      <c r="B8" s="71"/>
      <c r="C8" s="71"/>
      <c r="D8" s="71"/>
      <c r="E8" s="71"/>
      <c r="F8" s="71"/>
    </row>
    <row r="9" spans="1:11" s="6" customFormat="1" ht="15.75" hidden="1" customHeight="1">
      <c r="A9" s="73"/>
      <c r="B9" s="75" t="e">
        <f>ROUND(+#REF!,0)</f>
        <v>#REF!</v>
      </c>
      <c r="C9" s="76">
        <f>ROUND(-41520100.31,0)</f>
        <v>-41520100</v>
      </c>
      <c r="D9" s="76"/>
      <c r="E9" s="76"/>
      <c r="F9" s="77"/>
      <c r="H9" s="69"/>
    </row>
    <row r="10" spans="1:11" s="6" customFormat="1" ht="3" customHeight="1">
      <c r="A10" s="78"/>
      <c r="B10" s="79"/>
      <c r="C10" s="78"/>
      <c r="D10" s="80"/>
      <c r="E10" s="80"/>
      <c r="F10" s="81"/>
      <c r="H10" s="69"/>
    </row>
    <row r="11" spans="1:11" s="6" customFormat="1" ht="20.100000000000001" customHeight="1">
      <c r="A11" s="82"/>
      <c r="B11" s="295" t="s">
        <v>71</v>
      </c>
      <c r="C11" s="295"/>
      <c r="D11" s="83" t="s">
        <v>72</v>
      </c>
      <c r="E11" s="83" t="s">
        <v>73</v>
      </c>
      <c r="F11" s="84"/>
      <c r="G11" s="295" t="s">
        <v>71</v>
      </c>
      <c r="H11" s="295"/>
      <c r="I11" s="83" t="s">
        <v>72</v>
      </c>
      <c r="J11" s="83" t="s">
        <v>73</v>
      </c>
      <c r="K11" s="85"/>
    </row>
    <row r="12" spans="1:11" ht="3" customHeight="1">
      <c r="A12" s="86"/>
      <c r="B12" s="87"/>
      <c r="C12" s="88"/>
      <c r="D12" s="89"/>
      <c r="E12" s="89"/>
      <c r="F12" s="70"/>
      <c r="G12" s="6"/>
      <c r="H12" s="69"/>
      <c r="I12" s="6"/>
      <c r="J12" s="6"/>
      <c r="K12" s="21"/>
    </row>
    <row r="13" spans="1:11" s="6" customFormat="1" ht="3" customHeight="1">
      <c r="A13" s="22"/>
      <c r="B13" s="90" t="e">
        <f>ROUND(+#REF!,0)</f>
        <v>#REF!</v>
      </c>
      <c r="C13" s="91">
        <f>+ROUND(11126331,0)</f>
        <v>11126331</v>
      </c>
      <c r="D13" s="92"/>
      <c r="E13" s="92"/>
      <c r="F13" s="7"/>
      <c r="H13" s="69"/>
      <c r="K13" s="21"/>
    </row>
    <row r="14" spans="1:11">
      <c r="A14" s="93"/>
      <c r="B14" s="284" t="s">
        <v>6</v>
      </c>
      <c r="C14" s="284"/>
      <c r="D14" s="94">
        <f>D16+D26</f>
        <v>5248700</v>
      </c>
      <c r="E14" s="94">
        <f>E16+E26</f>
        <v>2126066211</v>
      </c>
      <c r="F14" s="7"/>
      <c r="G14" s="284" t="s">
        <v>7</v>
      </c>
      <c r="H14" s="284"/>
      <c r="I14" s="94">
        <f>I16+I27</f>
        <v>239821985</v>
      </c>
      <c r="J14" s="94">
        <f>J16+J27</f>
        <v>30852233</v>
      </c>
      <c r="K14" s="21"/>
    </row>
    <row r="15" spans="1:11">
      <c r="A15" s="95"/>
      <c r="B15" s="26"/>
      <c r="C15" s="25"/>
      <c r="D15" s="96"/>
      <c r="E15" s="96"/>
      <c r="F15" s="7"/>
      <c r="G15" s="26"/>
      <c r="H15" s="26"/>
      <c r="I15" s="96"/>
      <c r="J15" s="96"/>
      <c r="K15" s="21"/>
    </row>
    <row r="16" spans="1:11">
      <c r="A16" s="95"/>
      <c r="B16" s="284" t="s">
        <v>8</v>
      </c>
      <c r="C16" s="284"/>
      <c r="D16" s="94">
        <f>SUM(D18:D24)</f>
        <v>5209022</v>
      </c>
      <c r="E16" s="94">
        <f>SUM(E18:E24)</f>
        <v>644214461</v>
      </c>
      <c r="F16" s="7"/>
      <c r="G16" s="284" t="s">
        <v>9</v>
      </c>
      <c r="H16" s="284"/>
      <c r="I16" s="94">
        <f>SUM(I18:I25)</f>
        <v>239821985</v>
      </c>
      <c r="J16" s="94">
        <f>SUM(J18:J25)</f>
        <v>2941646</v>
      </c>
      <c r="K16" s="21"/>
    </row>
    <row r="17" spans="1:11">
      <c r="A17" s="95"/>
      <c r="B17" s="26"/>
      <c r="C17" s="25"/>
      <c r="D17" s="96"/>
      <c r="E17" s="96"/>
      <c r="F17" s="7"/>
      <c r="G17" s="26"/>
      <c r="H17" s="26"/>
      <c r="I17" s="96"/>
      <c r="J17" s="96"/>
      <c r="K17" s="21"/>
    </row>
    <row r="18" spans="1:11">
      <c r="A18" s="93"/>
      <c r="B18" s="281" t="s">
        <v>10</v>
      </c>
      <c r="C18" s="281"/>
      <c r="D18" s="97">
        <f>IF(ESF!D18&lt;ESF!E18,ESF!E18-ESF!D18,0)</f>
        <v>0</v>
      </c>
      <c r="E18" s="97">
        <f>IF(D18&gt;0,0,ESF!D18-ESF!E18)</f>
        <v>116037049</v>
      </c>
      <c r="F18" s="7"/>
      <c r="G18" s="281" t="s">
        <v>11</v>
      </c>
      <c r="H18" s="281"/>
      <c r="I18" s="97">
        <f>IF(ESF!I18&gt;ESF!J18,ESF!I18-ESF!J18,0)</f>
        <v>239821985</v>
      </c>
      <c r="J18" s="97">
        <f>IF(I18&gt;0,0,ESF!J18-ESF!I18)</f>
        <v>0</v>
      </c>
      <c r="K18" s="21"/>
    </row>
    <row r="19" spans="1:11">
      <c r="A19" s="93"/>
      <c r="B19" s="281" t="s">
        <v>12</v>
      </c>
      <c r="C19" s="281"/>
      <c r="D19" s="97">
        <f>IF(ESF!D19&lt;ESF!E19,ESF!E19-ESF!D19,0)</f>
        <v>0</v>
      </c>
      <c r="E19" s="97">
        <f>IF(D19&gt;0,0,ESF!D19-ESF!E19)</f>
        <v>528177412</v>
      </c>
      <c r="F19" s="7"/>
      <c r="G19" s="281" t="s">
        <v>13</v>
      </c>
      <c r="H19" s="281"/>
      <c r="I19" s="97">
        <f>IF(ESF!I19&gt;ESF!J19,ESF!I19-ESF!J19,0)</f>
        <v>0</v>
      </c>
      <c r="J19" s="97">
        <f>IF(I19&gt;0,0,ESF!J19-ESF!I19)</f>
        <v>6598</v>
      </c>
      <c r="K19" s="21"/>
    </row>
    <row r="20" spans="1:11">
      <c r="A20" s="93"/>
      <c r="B20" s="281" t="s">
        <v>14</v>
      </c>
      <c r="C20" s="281"/>
      <c r="D20" s="97">
        <f>IF(ESF!D20&lt;ESF!E20,ESF!E20-ESF!D20,0)</f>
        <v>5209022</v>
      </c>
      <c r="E20" s="97">
        <f>IF(D20&gt;0,0,ESF!D20-ESF!E20)</f>
        <v>0</v>
      </c>
      <c r="F20" s="7"/>
      <c r="G20" s="281" t="s">
        <v>15</v>
      </c>
      <c r="H20" s="281"/>
      <c r="I20" s="97">
        <f>IF(ESF!I20&gt;ESF!J20,ESF!I20-ESF!J20,0)</f>
        <v>0</v>
      </c>
      <c r="J20" s="97">
        <f>IF(I20&gt;0,0,ESF!J20-ESF!I20)</f>
        <v>0</v>
      </c>
      <c r="K20" s="21"/>
    </row>
    <row r="21" spans="1:11">
      <c r="A21" s="93"/>
      <c r="B21" s="281" t="s">
        <v>16</v>
      </c>
      <c r="C21" s="281"/>
      <c r="D21" s="97">
        <f>IF(ESF!D21&lt;ESF!E21,ESF!E21-ESF!D21,0)</f>
        <v>0</v>
      </c>
      <c r="E21" s="97">
        <f>IF(D21&gt;0,0,ESF!D21-ESF!E21)</f>
        <v>0</v>
      </c>
      <c r="F21" s="7"/>
      <c r="G21" s="281" t="s">
        <v>17</v>
      </c>
      <c r="H21" s="281"/>
      <c r="I21" s="97">
        <f>IF(ESF!I21&gt;ESF!J21,ESF!I21-ESF!J21,0)</f>
        <v>0</v>
      </c>
      <c r="J21" s="97">
        <f>IF(I21&gt;0,0,ESF!J21-ESF!I21)</f>
        <v>0</v>
      </c>
      <c r="K21" s="21"/>
    </row>
    <row r="22" spans="1:11">
      <c r="A22" s="93"/>
      <c r="B22" s="281" t="s">
        <v>18</v>
      </c>
      <c r="C22" s="281"/>
      <c r="D22" s="97">
        <f>IF(ESF!D22&lt;ESF!E22,ESF!E22-ESF!D22,0)</f>
        <v>0</v>
      </c>
      <c r="E22" s="97">
        <f>IF(D22&gt;0,0,ESF!D22-ESF!E22)</f>
        <v>0</v>
      </c>
      <c r="F22" s="7"/>
      <c r="G22" s="281" t="s">
        <v>19</v>
      </c>
      <c r="H22" s="281"/>
      <c r="I22" s="97">
        <f>IF(ESF!I22&gt;ESF!J22,ESF!I22-ESF!J22,0)</f>
        <v>0</v>
      </c>
      <c r="J22" s="97">
        <f>IF(I22&gt;0,0,ESF!J22-ESF!I22)</f>
        <v>0</v>
      </c>
      <c r="K22" s="21"/>
    </row>
    <row r="23" spans="1:11" ht="25.5" customHeight="1">
      <c r="A23" s="93"/>
      <c r="B23" s="281" t="s">
        <v>20</v>
      </c>
      <c r="C23" s="281"/>
      <c r="D23" s="97">
        <f>IF(ESF!D23&lt;ESF!E23,ESF!E23-ESF!D23,0)</f>
        <v>0</v>
      </c>
      <c r="E23" s="97">
        <f>IF(D23&gt;0,0,ESF!D23-ESF!E23)</f>
        <v>0</v>
      </c>
      <c r="F23" s="7"/>
      <c r="G23" s="283" t="s">
        <v>21</v>
      </c>
      <c r="H23" s="283"/>
      <c r="I23" s="97">
        <f>IF(ESF!I23&gt;ESF!J23,ESF!I23-ESF!J23,0)</f>
        <v>0</v>
      </c>
      <c r="J23" s="97">
        <f>IF(I23&gt;0,0,ESF!J23-ESF!I23)</f>
        <v>0</v>
      </c>
      <c r="K23" s="21"/>
    </row>
    <row r="24" spans="1:11">
      <c r="A24" s="93"/>
      <c r="B24" s="281" t="s">
        <v>22</v>
      </c>
      <c r="C24" s="281"/>
      <c r="D24" s="97">
        <f>IF(ESF!D24&lt;ESF!E24,ESF!E24-ESF!D24,0)</f>
        <v>0</v>
      </c>
      <c r="E24" s="97">
        <f>IF(D24&gt;0,0,ESF!D24-ESF!E24)</f>
        <v>0</v>
      </c>
      <c r="F24" s="98">
        <f>E19+E24-D23-D33</f>
        <v>528177412</v>
      </c>
      <c r="G24" s="281" t="s">
        <v>23</v>
      </c>
      <c r="H24" s="281"/>
      <c r="I24" s="97">
        <f>IF(ESF!I24&gt;ESF!J24,ESF!I24-ESF!J24,0)</f>
        <v>0</v>
      </c>
      <c r="J24" s="97">
        <f>IF(I24&gt;0,0,ESF!J24-ESF!I24)</f>
        <v>0</v>
      </c>
      <c r="K24" s="21"/>
    </row>
    <row r="25" spans="1:11">
      <c r="A25" s="95"/>
      <c r="B25" s="26"/>
      <c r="C25" s="25"/>
      <c r="D25" s="96"/>
      <c r="E25" s="96"/>
      <c r="F25" s="7"/>
      <c r="G25" s="281" t="s">
        <v>24</v>
      </c>
      <c r="H25" s="281"/>
      <c r="I25" s="97">
        <f>IF(ESF!I25&gt;ESF!J25,ESF!I25-ESF!J25,0)</f>
        <v>0</v>
      </c>
      <c r="J25" s="97">
        <f>IF(I25&gt;0,0,ESF!J25-ESF!I25)</f>
        <v>2935048</v>
      </c>
      <c r="K25" s="21"/>
    </row>
    <row r="26" spans="1:11">
      <c r="A26" s="95"/>
      <c r="B26" s="284" t="s">
        <v>27</v>
      </c>
      <c r="C26" s="284"/>
      <c r="D26" s="94">
        <f>SUM(D28:D36)</f>
        <v>39678</v>
      </c>
      <c r="E26" s="94">
        <f>SUM(E28:E36)</f>
        <v>1481851750</v>
      </c>
      <c r="F26" s="7"/>
      <c r="G26" s="26"/>
      <c r="H26" s="26"/>
      <c r="I26" s="96"/>
      <c r="J26" s="96"/>
      <c r="K26" s="21"/>
    </row>
    <row r="27" spans="1:11">
      <c r="A27" s="95"/>
      <c r="B27" s="26"/>
      <c r="C27" s="25"/>
      <c r="D27" s="96"/>
      <c r="E27" s="96"/>
      <c r="F27" s="7"/>
      <c r="G27" s="276" t="s">
        <v>28</v>
      </c>
      <c r="H27" s="276"/>
      <c r="I27" s="94">
        <f>SUM(I29:I34)</f>
        <v>0</v>
      </c>
      <c r="J27" s="94">
        <f>SUM(J29:J34)</f>
        <v>27910587</v>
      </c>
      <c r="K27" s="21"/>
    </row>
    <row r="28" spans="1:11">
      <c r="A28" s="93"/>
      <c r="B28" s="281" t="s">
        <v>29</v>
      </c>
      <c r="C28" s="281"/>
      <c r="D28" s="97">
        <f>IF(ESF!D31&lt;ESF!E31,ESF!E31-ESF!D31,0)</f>
        <v>0</v>
      </c>
      <c r="E28" s="97">
        <f>IF(D28&gt;0,0,ESF!D31-ESF!E31)</f>
        <v>11308356</v>
      </c>
      <c r="F28" s="7"/>
      <c r="G28" s="26"/>
      <c r="H28" s="26"/>
      <c r="I28" s="96"/>
      <c r="J28" s="96"/>
      <c r="K28" s="21"/>
    </row>
    <row r="29" spans="1:11" ht="12" customHeight="1">
      <c r="A29" s="93"/>
      <c r="B29" s="281" t="s">
        <v>31</v>
      </c>
      <c r="C29" s="281"/>
      <c r="D29" s="97">
        <f>IF(ESF!D32&lt;ESF!E32,ESF!E32-ESF!D32,0)</f>
        <v>39678</v>
      </c>
      <c r="E29" s="97">
        <f>IF(D29&gt;0,0,ESF!D32-ESF!E32)</f>
        <v>0</v>
      </c>
      <c r="F29" s="99"/>
      <c r="G29" s="281" t="s">
        <v>30</v>
      </c>
      <c r="H29" s="281"/>
      <c r="I29" s="97">
        <f>IF(ESF!I31&gt;ESF!J31,ESF!I31-ESF!J31,0)</f>
        <v>0</v>
      </c>
      <c r="J29" s="97">
        <f>IF(I29&gt;0,0,ESF!J31-ESF!I31)</f>
        <v>11356</v>
      </c>
      <c r="K29" s="21"/>
    </row>
    <row r="30" spans="1:11" ht="12" customHeight="1">
      <c r="A30" s="93"/>
      <c r="B30" s="281" t="s">
        <v>33</v>
      </c>
      <c r="C30" s="281"/>
      <c r="D30" s="97">
        <f>IF(ESF!D33&lt;ESF!E33,ESF!E33-ESF!D33,0)</f>
        <v>0</v>
      </c>
      <c r="E30" s="97">
        <f>IF(D30&gt;0,0,ESF!D33-ESF!E33)</f>
        <v>1333882833</v>
      </c>
      <c r="F30" s="7"/>
      <c r="G30" s="281" t="s">
        <v>32</v>
      </c>
      <c r="H30" s="281"/>
      <c r="I30" s="97">
        <f>IF(ESF!I32&gt;ESF!J32,ESF!I32-ESF!J32,0)</f>
        <v>0</v>
      </c>
      <c r="J30" s="97">
        <f>IF(I30&gt;0,0,ESF!J32-ESF!I32)</f>
        <v>0</v>
      </c>
      <c r="K30" s="21"/>
    </row>
    <row r="31" spans="1:11">
      <c r="A31" s="93"/>
      <c r="B31" s="281" t="s">
        <v>35</v>
      </c>
      <c r="C31" s="281"/>
      <c r="D31" s="97">
        <f>IF(ESF!D34&lt;ESF!E34,ESF!E34-ESF!D34,0)</f>
        <v>0</v>
      </c>
      <c r="E31" s="97">
        <f>IF(D31&gt;0,0,ESF!D34-ESF!E34)</f>
        <v>131600113</v>
      </c>
      <c r="F31" s="7"/>
      <c r="G31" s="281" t="s">
        <v>34</v>
      </c>
      <c r="H31" s="281"/>
      <c r="I31" s="97">
        <f>IF(ESF!I33&gt;ESF!J33,ESF!I33-ESF!J33,0)</f>
        <v>0</v>
      </c>
      <c r="J31" s="97">
        <f>IF(I31&gt;0,0,ESF!J33-ESF!I33)</f>
        <v>27899231</v>
      </c>
      <c r="K31" s="21"/>
    </row>
    <row r="32" spans="1:11">
      <c r="A32" s="93"/>
      <c r="B32" s="281" t="s">
        <v>37</v>
      </c>
      <c r="C32" s="281"/>
      <c r="D32" s="97">
        <f>IF(ESF!D35&lt;ESF!E35,ESF!E35-ESF!D35,0)</f>
        <v>0</v>
      </c>
      <c r="E32" s="97">
        <f>IF(D32&gt;0,0,ESF!D35-ESF!E35)</f>
        <v>5060448</v>
      </c>
      <c r="F32" s="7"/>
      <c r="G32" s="281" t="s">
        <v>36</v>
      </c>
      <c r="H32" s="281"/>
      <c r="I32" s="97">
        <f>IF(ESF!I34&gt;ESF!J34,ESF!I34-ESF!J34,0)</f>
        <v>0</v>
      </c>
      <c r="J32" s="97">
        <f>IF(I32&gt;0,0,ESF!J34-ESF!I34)</f>
        <v>0</v>
      </c>
      <c r="K32" s="21"/>
    </row>
    <row r="33" spans="1:13" ht="26.1" customHeight="1">
      <c r="A33" s="93"/>
      <c r="B33" s="283" t="s">
        <v>39</v>
      </c>
      <c r="C33" s="283"/>
      <c r="D33" s="97">
        <f>IF(ESF!D36&lt;ESF!E36,ESF!E36-ESF!D36,0)</f>
        <v>0</v>
      </c>
      <c r="E33" s="97">
        <f>IF(D33&gt;0,0,ESF!D36-ESF!E36)</f>
        <v>0</v>
      </c>
      <c r="F33" s="7"/>
      <c r="G33" s="283" t="s">
        <v>38</v>
      </c>
      <c r="H33" s="283"/>
      <c r="I33" s="97">
        <f>IF(ESF!I35&gt;ESF!J35,ESF!I35-ESF!J35,0)</f>
        <v>0</v>
      </c>
      <c r="J33" s="97">
        <f>IF(I33&gt;0,0,ESF!J35-ESF!I35)</f>
        <v>0</v>
      </c>
      <c r="K33" s="21"/>
    </row>
    <row r="34" spans="1:13">
      <c r="A34" s="93"/>
      <c r="B34" s="281" t="s">
        <v>41</v>
      </c>
      <c r="C34" s="281"/>
      <c r="D34" s="97">
        <f>IF(ESF!D37&lt;ESF!E37,ESF!E37-ESF!D37,0)</f>
        <v>0</v>
      </c>
      <c r="E34" s="97">
        <f>IF(D34&gt;0,0,ESF!D37-ESF!E37)</f>
        <v>0</v>
      </c>
      <c r="F34" s="7"/>
      <c r="G34" s="281" t="s">
        <v>40</v>
      </c>
      <c r="H34" s="281"/>
      <c r="I34" s="97">
        <f>IF(ESF!I36&gt;ESF!J36,ESF!I36-ESF!J36,0)</f>
        <v>0</v>
      </c>
      <c r="J34" s="97">
        <f>IF(I34&gt;0,0,ESF!J36-ESF!I36)</f>
        <v>0</v>
      </c>
      <c r="K34" s="21"/>
    </row>
    <row r="35" spans="1:13" ht="25.5" customHeight="1">
      <c r="A35" s="93"/>
      <c r="B35" s="283" t="s">
        <v>42</v>
      </c>
      <c r="C35" s="283"/>
      <c r="D35" s="97">
        <f>IF(ESF!D38&lt;ESF!E38,ESF!E38-ESF!D38,0)</f>
        <v>0</v>
      </c>
      <c r="E35" s="97">
        <f>IF(D35&gt;0,0,ESF!D38-ESF!E38)</f>
        <v>0</v>
      </c>
      <c r="F35" s="7"/>
      <c r="G35" s="26"/>
      <c r="H35" s="26"/>
      <c r="I35" s="100"/>
      <c r="J35" s="100"/>
      <c r="K35" s="21"/>
    </row>
    <row r="36" spans="1:13">
      <c r="A36" s="93"/>
      <c r="B36" s="281" t="s">
        <v>44</v>
      </c>
      <c r="C36" s="281"/>
      <c r="D36" s="97">
        <f>IF(ESF!D39&lt;ESF!E39,ESF!E39-ESF!D39,0)</f>
        <v>0</v>
      </c>
      <c r="E36" s="97">
        <f>IF(D36&gt;0,0,ESF!D39-ESF!E39)</f>
        <v>0</v>
      </c>
      <c r="F36" s="7"/>
      <c r="G36" s="284" t="s">
        <v>47</v>
      </c>
      <c r="H36" s="284"/>
      <c r="I36" s="94">
        <f>I38+I44+I52</f>
        <v>1956488733</v>
      </c>
      <c r="J36" s="94">
        <f>J38+J44+J52</f>
        <v>44640974</v>
      </c>
      <c r="K36" s="21"/>
      <c r="L36" s="101"/>
      <c r="M36" s="101"/>
    </row>
    <row r="37" spans="1:13">
      <c r="A37" s="95"/>
      <c r="B37" s="26"/>
      <c r="C37" s="25"/>
      <c r="D37" s="100"/>
      <c r="E37" s="100"/>
      <c r="F37" s="7"/>
      <c r="G37" s="26"/>
      <c r="H37" s="26"/>
      <c r="I37" s="96"/>
      <c r="J37" s="96"/>
      <c r="K37" s="21"/>
    </row>
    <row r="38" spans="1:13">
      <c r="A38" s="93"/>
      <c r="B38" s="6"/>
      <c r="C38" s="6"/>
      <c r="D38" s="6"/>
      <c r="E38" s="6"/>
      <c r="F38" s="7"/>
      <c r="G38" s="284" t="s">
        <v>49</v>
      </c>
      <c r="H38" s="284"/>
      <c r="I38" s="94">
        <f>SUM(I40:I42)</f>
        <v>664843126</v>
      </c>
      <c r="J38" s="94">
        <f>SUM(J40:J42)</f>
        <v>7230120</v>
      </c>
      <c r="K38" s="21"/>
    </row>
    <row r="39" spans="1:13">
      <c r="A39" s="95"/>
      <c r="B39" s="6"/>
      <c r="C39" s="6"/>
      <c r="D39" s="6"/>
      <c r="E39" s="6"/>
      <c r="F39" s="7"/>
      <c r="G39" s="26"/>
      <c r="H39" s="26"/>
      <c r="I39" s="96"/>
      <c r="J39" s="96"/>
      <c r="K39" s="21"/>
    </row>
    <row r="40" spans="1:13">
      <c r="A40" s="93"/>
      <c r="B40" s="6"/>
      <c r="C40" s="6"/>
      <c r="D40" s="6"/>
      <c r="E40" s="6"/>
      <c r="F40" s="7"/>
      <c r="G40" s="281" t="s">
        <v>50</v>
      </c>
      <c r="H40" s="281"/>
      <c r="I40" s="97">
        <f>IF(ESF!I46&gt;ESF!J46,ESF!I46-ESF!J46,0)</f>
        <v>0</v>
      </c>
      <c r="J40" s="97">
        <f>IF(I40&gt;0,0,ESF!J46-ESF!I46)</f>
        <v>165500</v>
      </c>
      <c r="K40" s="21"/>
    </row>
    <row r="41" spans="1:13">
      <c r="A41" s="95"/>
      <c r="B41" s="6"/>
      <c r="C41" s="6"/>
      <c r="D41" s="6"/>
      <c r="E41" s="6"/>
      <c r="F41" s="7"/>
      <c r="G41" s="281" t="s">
        <v>52</v>
      </c>
      <c r="H41" s="281"/>
      <c r="I41" s="97">
        <f>IF(ESF!I47&gt;ESF!J47,ESF!I47-ESF!J47,0)</f>
        <v>664843126</v>
      </c>
      <c r="J41" s="97">
        <f>IF(I41&gt;0,0,ESF!J47-ESF!I47)</f>
        <v>0</v>
      </c>
      <c r="K41" s="21"/>
    </row>
    <row r="42" spans="1:13">
      <c r="A42" s="93"/>
      <c r="B42" s="6"/>
      <c r="C42" s="6"/>
      <c r="D42" s="6"/>
      <c r="E42" s="6"/>
      <c r="F42" s="7"/>
      <c r="G42" s="281" t="s">
        <v>53</v>
      </c>
      <c r="H42" s="281"/>
      <c r="I42" s="97">
        <f>IF(ESF!I48&gt;ESF!J48,ESF!I48-ESF!J48,0)</f>
        <v>0</v>
      </c>
      <c r="J42" s="97">
        <f>IF(I42&gt;0,0,ESF!J48-ESF!I48)</f>
        <v>7064620</v>
      </c>
      <c r="K42" s="21"/>
    </row>
    <row r="43" spans="1:13">
      <c r="A43" s="93"/>
      <c r="B43" s="6"/>
      <c r="C43" s="6"/>
      <c r="D43" s="6"/>
      <c r="E43" s="6"/>
      <c r="F43" s="7"/>
      <c r="G43" s="26"/>
      <c r="H43" s="26"/>
      <c r="I43" s="96"/>
      <c r="J43" s="96"/>
      <c r="K43" s="21"/>
    </row>
    <row r="44" spans="1:13">
      <c r="A44" s="93"/>
      <c r="B44" s="6"/>
      <c r="C44" s="6"/>
      <c r="D44" s="6"/>
      <c r="E44" s="6"/>
      <c r="F44" s="7"/>
      <c r="G44" s="284" t="s">
        <v>54</v>
      </c>
      <c r="H44" s="284"/>
      <c r="I44" s="94">
        <f>SUM(I46:I50)</f>
        <v>1291645607</v>
      </c>
      <c r="J44" s="94">
        <f>SUM(J46:J50)</f>
        <v>37410854</v>
      </c>
      <c r="K44" s="21"/>
    </row>
    <row r="45" spans="1:13">
      <c r="A45" s="93"/>
      <c r="B45" s="6"/>
      <c r="C45" s="6"/>
      <c r="D45" s="6"/>
      <c r="E45" s="6"/>
      <c r="F45" s="7"/>
      <c r="G45" s="26"/>
      <c r="H45" s="26"/>
      <c r="I45" s="96"/>
      <c r="J45" s="96"/>
      <c r="K45" s="21"/>
    </row>
    <row r="46" spans="1:13">
      <c r="A46" s="93"/>
      <c r="B46" s="6"/>
      <c r="C46" s="6"/>
      <c r="D46" s="6"/>
      <c r="E46" s="6"/>
      <c r="F46" s="7"/>
      <c r="G46" s="281" t="s">
        <v>55</v>
      </c>
      <c r="H46" s="281"/>
      <c r="I46" s="97">
        <f>IF(ESF!I52&gt;ESF!J52,ESF!I52-ESF!J52,0)</f>
        <v>282502178</v>
      </c>
      <c r="J46" s="97">
        <f>IF(I46&gt;0,0,ESF!J52-ESF!I52)</f>
        <v>0</v>
      </c>
      <c r="K46" s="21"/>
    </row>
    <row r="47" spans="1:13">
      <c r="A47" s="93"/>
      <c r="B47" s="6"/>
      <c r="C47" s="6"/>
      <c r="D47" s="6"/>
      <c r="E47" s="6"/>
      <c r="F47" s="7"/>
      <c r="G47" s="281" t="s">
        <v>56</v>
      </c>
      <c r="H47" s="281"/>
      <c r="I47" s="97">
        <f>IF(ESF!I53&gt;ESF!J53,ESF!I53-ESF!J53,0)</f>
        <v>1009143429</v>
      </c>
      <c r="J47" s="97">
        <f>IF(I47&gt;0,0,ESF!J53-ESF!I53)</f>
        <v>0</v>
      </c>
      <c r="K47" s="21"/>
    </row>
    <row r="48" spans="1:13">
      <c r="A48" s="93"/>
      <c r="B48" s="6"/>
      <c r="C48" s="6"/>
      <c r="D48" s="6"/>
      <c r="E48" s="6"/>
      <c r="F48" s="7"/>
      <c r="G48" s="281" t="s">
        <v>57</v>
      </c>
      <c r="H48" s="281"/>
      <c r="I48" s="97">
        <f>IF(ESF!I54&gt;ESF!J54,ESF!I54-ESF!J54,0)</f>
        <v>0</v>
      </c>
      <c r="J48" s="97">
        <f>IF(I48&gt;0,0,ESF!J54-ESF!I54)</f>
        <v>1</v>
      </c>
      <c r="K48" s="21"/>
    </row>
    <row r="49" spans="1:11">
      <c r="A49" s="93"/>
      <c r="B49" s="6"/>
      <c r="C49" s="6"/>
      <c r="D49" s="6"/>
      <c r="E49" s="6"/>
      <c r="F49" s="7"/>
      <c r="G49" s="281" t="s">
        <v>58</v>
      </c>
      <c r="H49" s="281"/>
      <c r="I49" s="97">
        <f>IF(ESF!I55&gt;ESF!J55,ESF!I55-ESF!J55,0)</f>
        <v>0</v>
      </c>
      <c r="J49" s="97">
        <f>IF(I49&gt;0,0,ESF!J55-ESF!I55)</f>
        <v>0</v>
      </c>
      <c r="K49" s="21"/>
    </row>
    <row r="50" spans="1:11">
      <c r="A50" s="95"/>
      <c r="B50" s="6"/>
      <c r="C50" s="6"/>
      <c r="D50" s="6"/>
      <c r="E50" s="6"/>
      <c r="F50" s="7"/>
      <c r="G50" s="281" t="s">
        <v>59</v>
      </c>
      <c r="H50" s="281"/>
      <c r="I50" s="97">
        <f>IF(ESF!I56&gt;ESF!J56,ESF!I56-ESF!J56,0)</f>
        <v>0</v>
      </c>
      <c r="J50" s="97">
        <f>IF(I50&gt;0,0,ESF!J56-ESF!I56)</f>
        <v>37410853</v>
      </c>
      <c r="K50" s="21"/>
    </row>
    <row r="51" spans="1:11">
      <c r="A51" s="93"/>
      <c r="B51" s="6"/>
      <c r="C51" s="6"/>
      <c r="D51" s="6"/>
      <c r="E51" s="6"/>
      <c r="F51" s="7"/>
      <c r="G51" s="26"/>
      <c r="H51" s="26"/>
      <c r="I51" s="96"/>
      <c r="J51" s="96"/>
      <c r="K51" s="21"/>
    </row>
    <row r="52" spans="1:11" ht="26.1" customHeight="1">
      <c r="A52" s="95"/>
      <c r="B52" s="6"/>
      <c r="C52" s="6"/>
      <c r="D52" s="6"/>
      <c r="E52" s="6"/>
      <c r="F52" s="7"/>
      <c r="G52" s="284" t="s">
        <v>74</v>
      </c>
      <c r="H52" s="284"/>
      <c r="I52" s="94">
        <f>SUM(I54:I55)</f>
        <v>0</v>
      </c>
      <c r="J52" s="94">
        <f>SUM(J54:J55)</f>
        <v>0</v>
      </c>
      <c r="K52" s="21"/>
    </row>
    <row r="53" spans="1:11">
      <c r="A53" s="93"/>
      <c r="B53" s="6"/>
      <c r="C53" s="6"/>
      <c r="D53" s="6"/>
      <c r="E53" s="6"/>
      <c r="F53" s="7"/>
      <c r="G53" s="26"/>
      <c r="H53" s="26"/>
      <c r="I53" s="96"/>
      <c r="J53" s="96"/>
      <c r="K53" s="21"/>
    </row>
    <row r="54" spans="1:11">
      <c r="A54" s="93"/>
      <c r="B54" s="6"/>
      <c r="C54" s="6"/>
      <c r="D54" s="6"/>
      <c r="E54" s="6"/>
      <c r="F54" s="7"/>
      <c r="G54" s="281" t="s">
        <v>61</v>
      </c>
      <c r="H54" s="281"/>
      <c r="I54" s="97">
        <f>IF(ESF!I60&gt;ESF!J60,ESF!I60-ESF!J60,0)</f>
        <v>0</v>
      </c>
      <c r="J54" s="97">
        <f>IF(I54&gt;0,0,ESF!J60-ESF!I60)</f>
        <v>0</v>
      </c>
      <c r="K54" s="21"/>
    </row>
    <row r="55" spans="1:11" ht="19.5" customHeight="1">
      <c r="A55" s="102"/>
      <c r="B55" s="57"/>
      <c r="C55" s="57"/>
      <c r="D55" s="57"/>
      <c r="E55" s="57"/>
      <c r="F55" s="51"/>
      <c r="G55" s="294" t="s">
        <v>62</v>
      </c>
      <c r="H55" s="294"/>
      <c r="I55" s="103">
        <f>IF(ESF!I61&gt;ESF!J61,ESF!I61-ESF!J61,0)</f>
        <v>0</v>
      </c>
      <c r="J55" s="103">
        <f>IF(I55&gt;0,0,ESF!J61-ESF!I61)</f>
        <v>0</v>
      </c>
      <c r="K55" s="53"/>
    </row>
    <row r="56" spans="1:11" ht="6" customHeight="1">
      <c r="A56" s="104"/>
      <c r="B56" s="57"/>
      <c r="C56" s="58"/>
      <c r="D56" s="59"/>
      <c r="E56" s="60"/>
      <c r="F56" s="60"/>
      <c r="G56" s="57"/>
      <c r="H56" s="105"/>
      <c r="I56" s="59"/>
      <c r="J56" s="60"/>
      <c r="K56" s="60"/>
    </row>
    <row r="57" spans="1:11" ht="6" customHeight="1">
      <c r="A57" s="6"/>
      <c r="C57" s="24"/>
      <c r="D57" s="54"/>
      <c r="E57" s="55"/>
      <c r="F57" s="55"/>
      <c r="H57" s="106"/>
      <c r="I57" s="54"/>
      <c r="J57" s="55"/>
      <c r="K57" s="55"/>
    </row>
    <row r="58" spans="1:11" ht="6" customHeight="1">
      <c r="B58" s="24"/>
      <c r="C58" s="54"/>
      <c r="D58" s="55"/>
      <c r="E58" s="55"/>
      <c r="G58" s="56"/>
      <c r="H58" s="107"/>
      <c r="I58" s="55"/>
      <c r="J58" s="55"/>
    </row>
    <row r="59" spans="1:11" ht="15" customHeight="1">
      <c r="B59" s="277" t="s">
        <v>65</v>
      </c>
      <c r="C59" s="277"/>
      <c r="D59" s="277"/>
      <c r="E59" s="277"/>
      <c r="F59" s="277"/>
      <c r="G59" s="277"/>
      <c r="H59" s="277"/>
      <c r="I59" s="277"/>
      <c r="J59" s="277"/>
    </row>
    <row r="60" spans="1:11" ht="9.75" customHeight="1">
      <c r="B60" s="24"/>
      <c r="C60" s="54"/>
      <c r="D60" s="55"/>
      <c r="E60" s="55"/>
      <c r="G60" s="56"/>
      <c r="H60" s="107"/>
      <c r="I60" s="55"/>
      <c r="J60" s="55"/>
    </row>
    <row r="61" spans="1:11" ht="49.5" customHeight="1">
      <c r="B61" s="24"/>
      <c r="C61" s="108"/>
      <c r="D61" s="109"/>
      <c r="E61" s="55"/>
      <c r="G61" s="110"/>
      <c r="H61" s="111"/>
      <c r="I61" s="55"/>
      <c r="J61" s="55" t="s">
        <v>75</v>
      </c>
    </row>
    <row r="62" spans="1:11" ht="14.1" customHeight="1">
      <c r="B62" s="62"/>
      <c r="C62" s="280" t="s">
        <v>66</v>
      </c>
      <c r="D62" s="280"/>
      <c r="E62" s="55"/>
      <c r="F62" s="55"/>
      <c r="G62" s="280" t="s">
        <v>67</v>
      </c>
      <c r="H62" s="280"/>
      <c r="I62" s="25"/>
      <c r="J62" s="55"/>
    </row>
    <row r="63" spans="1:11" ht="14.1" customHeight="1">
      <c r="B63" s="64"/>
      <c r="C63" s="275" t="s">
        <v>68</v>
      </c>
      <c r="D63" s="275"/>
      <c r="E63" s="65"/>
      <c r="F63" s="65"/>
      <c r="G63" s="275" t="s">
        <v>158</v>
      </c>
      <c r="H63" s="275"/>
      <c r="I63" s="25"/>
      <c r="J63" s="55"/>
    </row>
    <row r="64" spans="1:11">
      <c r="A64" s="49"/>
      <c r="F64" s="7"/>
    </row>
    <row r="71" spans="3:6">
      <c r="C71" s="112"/>
      <c r="D71" s="112"/>
      <c r="E71" s="113" t="s">
        <v>72</v>
      </c>
      <c r="F71" s="113" t="s">
        <v>73</v>
      </c>
    </row>
    <row r="72" spans="3:6">
      <c r="C72" s="114" t="s">
        <v>76</v>
      </c>
      <c r="D72" s="112"/>
      <c r="E72" s="112"/>
      <c r="F72" s="112"/>
    </row>
    <row r="73" spans="3:6" ht="15.75">
      <c r="C73" s="112"/>
      <c r="D73" s="114" t="s">
        <v>77</v>
      </c>
      <c r="E73" s="115" t="s">
        <v>78</v>
      </c>
      <c r="F73" s="115" t="s">
        <v>79</v>
      </c>
    </row>
    <row r="74" spans="3:6" ht="15.75">
      <c r="C74" s="114" t="s">
        <v>80</v>
      </c>
      <c r="D74" s="114" t="s">
        <v>81</v>
      </c>
      <c r="E74" s="115" t="s">
        <v>79</v>
      </c>
      <c r="F74" s="115" t="s">
        <v>78</v>
      </c>
    </row>
    <row r="75" spans="3:6" ht="15.75">
      <c r="C75" s="112"/>
      <c r="D75" s="114" t="s">
        <v>82</v>
      </c>
      <c r="E75" s="115" t="s">
        <v>79</v>
      </c>
      <c r="F75" s="115" t="s">
        <v>78</v>
      </c>
    </row>
  </sheetData>
  <sheetProtection formatCells="0" selectLockedCells="1"/>
  <mergeCells count="62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9:J59"/>
    <mergeCell ref="C62:D62"/>
    <mergeCell ref="G62:H62"/>
    <mergeCell ref="C63:D63"/>
    <mergeCell ref="G63:H63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tabSelected="1" topLeftCell="C1" zoomScaleNormal="100" workbookViewId="0">
      <selection activeCell="C75" sqref="C75"/>
    </sheetView>
  </sheetViews>
  <sheetFormatPr baseColWidth="10" defaultColWidth="11.42578125" defaultRowHeight="12"/>
  <cols>
    <col min="1" max="1" width="3.7109375" style="116" customWidth="1"/>
    <col min="2" max="2" width="11.7109375" style="149" customWidth="1"/>
    <col min="3" max="3" width="45.5703125" style="149" customWidth="1"/>
    <col min="4" max="4" width="16.28515625" style="150" customWidth="1"/>
    <col min="5" max="6" width="18.7109375" style="150" customWidth="1"/>
    <col min="7" max="7" width="17.5703125" style="150" customWidth="1"/>
    <col min="8" max="8" width="14" style="150" bestFit="1" customWidth="1"/>
    <col min="9" max="9" width="3.28515625" style="116" customWidth="1"/>
    <col min="10" max="10" width="11.42578125" style="13"/>
    <col min="11" max="11" width="18.140625" style="13" bestFit="1" customWidth="1"/>
    <col min="12" max="16384" width="11.42578125" style="13"/>
  </cols>
  <sheetData>
    <row r="1" spans="1:11" ht="6" customHeight="1">
      <c r="A1" s="1"/>
      <c r="B1" s="2"/>
      <c r="C1" s="1"/>
      <c r="D1" s="306"/>
      <c r="E1" s="306"/>
      <c r="F1" s="307"/>
      <c r="G1" s="307"/>
      <c r="H1" s="307"/>
      <c r="I1" s="307"/>
    </row>
    <row r="2" spans="1:11" s="6" customFormat="1" ht="6" customHeight="1">
      <c r="B2" s="7"/>
    </row>
    <row r="3" spans="1:11" s="6" customFormat="1" ht="14.1" customHeight="1">
      <c r="B3" s="9"/>
      <c r="C3" s="291"/>
      <c r="D3" s="291"/>
      <c r="E3" s="291"/>
      <c r="F3" s="291"/>
      <c r="G3" s="291"/>
      <c r="H3" s="9"/>
      <c r="I3" s="9"/>
    </row>
    <row r="4" spans="1:11" ht="14.1" customHeight="1">
      <c r="B4" s="9"/>
      <c r="C4" s="291" t="s">
        <v>83</v>
      </c>
      <c r="D4" s="291"/>
      <c r="E4" s="291"/>
      <c r="F4" s="291"/>
      <c r="G4" s="291"/>
      <c r="H4" s="9"/>
      <c r="I4" s="9"/>
    </row>
    <row r="5" spans="1:11" ht="14.1" customHeight="1">
      <c r="B5" s="9"/>
      <c r="C5" s="291" t="s">
        <v>84</v>
      </c>
      <c r="D5" s="291"/>
      <c r="E5" s="291"/>
      <c r="F5" s="291"/>
      <c r="G5" s="291"/>
      <c r="H5" s="9"/>
      <c r="I5" s="9"/>
    </row>
    <row r="6" spans="1:11" ht="14.1" customHeight="1">
      <c r="B6" s="9"/>
      <c r="C6" s="291" t="s">
        <v>85</v>
      </c>
      <c r="D6" s="291"/>
      <c r="E6" s="291"/>
      <c r="F6" s="291"/>
      <c r="G6" s="291"/>
      <c r="H6" s="9"/>
      <c r="I6" s="9"/>
    </row>
    <row r="7" spans="1:11" s="6" customFormat="1" ht="3" customHeight="1">
      <c r="A7" s="117"/>
      <c r="B7" s="118"/>
      <c r="C7" s="308"/>
      <c r="D7" s="308"/>
      <c r="E7" s="308"/>
      <c r="F7" s="308"/>
      <c r="G7" s="308"/>
      <c r="H7" s="308"/>
      <c r="I7" s="308"/>
    </row>
    <row r="8" spans="1:11" ht="20.100000000000001" customHeight="1">
      <c r="A8" s="293" t="s">
        <v>149</v>
      </c>
      <c r="B8" s="293"/>
      <c r="C8" s="293"/>
      <c r="D8" s="293"/>
      <c r="E8" s="293"/>
      <c r="F8" s="293"/>
      <c r="G8" s="293"/>
      <c r="H8" s="293"/>
      <c r="I8" s="293"/>
    </row>
    <row r="9" spans="1:11" ht="3" customHeight="1">
      <c r="A9" s="117"/>
      <c r="B9" s="119"/>
      <c r="C9" s="117"/>
      <c r="D9" s="117"/>
      <c r="E9" s="117"/>
      <c r="F9" s="117"/>
      <c r="G9" s="117"/>
      <c r="H9" s="117"/>
      <c r="I9" s="117"/>
    </row>
    <row r="10" spans="1:11" s="6" customFormat="1" ht="3" customHeight="1">
      <c r="A10" s="117"/>
      <c r="B10" s="119"/>
      <c r="C10" s="117"/>
      <c r="D10" s="117"/>
      <c r="E10" s="117"/>
      <c r="F10" s="117"/>
      <c r="G10" s="117"/>
      <c r="H10" s="117"/>
      <c r="I10" s="117"/>
    </row>
    <row r="11" spans="1:11" s="6" customFormat="1" ht="60">
      <c r="A11" s="120"/>
      <c r="B11" s="295" t="s">
        <v>71</v>
      </c>
      <c r="C11" s="295"/>
      <c r="D11" s="121" t="s">
        <v>49</v>
      </c>
      <c r="E11" s="121" t="s">
        <v>86</v>
      </c>
      <c r="F11" s="121" t="s">
        <v>87</v>
      </c>
      <c r="G11" s="121" t="s">
        <v>88</v>
      </c>
      <c r="H11" s="121" t="s">
        <v>89</v>
      </c>
      <c r="I11" s="122"/>
    </row>
    <row r="12" spans="1:11" s="6" customFormat="1" ht="3" customHeight="1">
      <c r="A12" s="123"/>
      <c r="B12" s="119"/>
      <c r="C12" s="117"/>
      <c r="D12" s="117"/>
      <c r="E12" s="117"/>
      <c r="F12" s="117"/>
      <c r="G12" s="117"/>
      <c r="H12" s="117"/>
      <c r="I12" s="124"/>
    </row>
    <row r="13" spans="1:11" s="6" customFormat="1" ht="3" customHeight="1">
      <c r="A13" s="22"/>
      <c r="B13" s="125"/>
      <c r="C13" s="26"/>
      <c r="D13" s="25"/>
      <c r="E13" s="23"/>
      <c r="F13" s="24"/>
      <c r="G13" s="7"/>
      <c r="H13" s="126"/>
      <c r="I13" s="127"/>
    </row>
    <row r="14" spans="1:11" ht="12" customHeight="1">
      <c r="A14" s="37"/>
      <c r="B14" s="302" t="s">
        <v>90</v>
      </c>
      <c r="C14" s="302"/>
      <c r="D14" s="264">
        <f>SUM(D15:D17)</f>
        <v>12120844053</v>
      </c>
      <c r="E14" s="264"/>
      <c r="F14" s="264"/>
      <c r="G14" s="264"/>
      <c r="H14" s="264">
        <f>SUM(D14:G14)</f>
        <v>12120844053</v>
      </c>
      <c r="I14" s="127"/>
    </row>
    <row r="15" spans="1:11">
      <c r="A15" s="22"/>
      <c r="B15" s="301" t="s">
        <v>91</v>
      </c>
      <c r="C15" s="301"/>
      <c r="D15" s="47">
        <v>37708433</v>
      </c>
      <c r="E15" s="265"/>
      <c r="F15" s="265"/>
      <c r="G15" s="265"/>
      <c r="H15" s="140">
        <f>SUM(D15:G15)</f>
        <v>37708433</v>
      </c>
      <c r="I15" s="127"/>
      <c r="K15" s="128"/>
    </row>
    <row r="16" spans="1:11">
      <c r="A16" s="22"/>
      <c r="B16" s="301" t="s">
        <v>52</v>
      </c>
      <c r="C16" s="301"/>
      <c r="D16" s="265">
        <v>12008432110</v>
      </c>
      <c r="E16" s="265"/>
      <c r="F16" s="265"/>
      <c r="G16" s="265"/>
      <c r="H16" s="140">
        <f>SUM(D16:G16)</f>
        <v>12008432110</v>
      </c>
      <c r="I16" s="127"/>
    </row>
    <row r="17" spans="1:11">
      <c r="A17" s="22"/>
      <c r="B17" s="301" t="s">
        <v>92</v>
      </c>
      <c r="C17" s="301"/>
      <c r="D17" s="266">
        <v>74703510</v>
      </c>
      <c r="E17" s="265"/>
      <c r="F17" s="265"/>
      <c r="G17" s="265"/>
      <c r="H17" s="140">
        <f>SUM(D17:G17)</f>
        <v>74703510</v>
      </c>
      <c r="I17" s="127"/>
    </row>
    <row r="18" spans="1:11" ht="9.9499999999999993" customHeight="1">
      <c r="A18" s="37"/>
      <c r="B18" s="267"/>
      <c r="C18" s="268"/>
      <c r="D18" s="140"/>
      <c r="E18" s="140"/>
      <c r="F18" s="140"/>
      <c r="G18" s="140"/>
      <c r="H18" s="140"/>
      <c r="I18" s="127"/>
    </row>
    <row r="19" spans="1:11" ht="12" customHeight="1">
      <c r="A19" s="37"/>
      <c r="B19" s="302" t="s">
        <v>93</v>
      </c>
      <c r="C19" s="302"/>
      <c r="D19" s="264"/>
      <c r="E19" s="264">
        <f>SUM(E20:E24)</f>
        <v>18079402522</v>
      </c>
      <c r="F19" s="264">
        <f>SUM(F20:F23)</f>
        <v>1009143429</v>
      </c>
      <c r="G19" s="264"/>
      <c r="H19" s="264">
        <f t="shared" ref="H19:H24" si="0">SUM(D19:G19)</f>
        <v>19088545951</v>
      </c>
      <c r="I19" s="127"/>
    </row>
    <row r="20" spans="1:11" ht="12" customHeight="1">
      <c r="A20" s="22"/>
      <c r="B20" s="301" t="s">
        <v>94</v>
      </c>
      <c r="C20" s="301"/>
      <c r="D20" s="265"/>
      <c r="E20" s="265"/>
      <c r="F20" s="265">
        <v>1009143429</v>
      </c>
      <c r="G20" s="265"/>
      <c r="H20" s="140">
        <f t="shared" si="0"/>
        <v>1009143429</v>
      </c>
      <c r="I20" s="127"/>
    </row>
    <row r="21" spans="1:11">
      <c r="A21" s="22"/>
      <c r="B21" s="301" t="s">
        <v>56</v>
      </c>
      <c r="C21" s="301"/>
      <c r="D21" s="265"/>
      <c r="E21" s="265">
        <v>5729234296</v>
      </c>
      <c r="F21" s="265"/>
      <c r="G21" s="265"/>
      <c r="H21" s="140">
        <f t="shared" si="0"/>
        <v>5729234296</v>
      </c>
      <c r="I21" s="127"/>
    </row>
    <row r="22" spans="1:11">
      <c r="A22" s="22"/>
      <c r="B22" s="301" t="s">
        <v>95</v>
      </c>
      <c r="C22" s="301"/>
      <c r="D22" s="265"/>
      <c r="E22" s="265">
        <v>12647566848</v>
      </c>
      <c r="F22" s="265"/>
      <c r="G22" s="265"/>
      <c r="H22" s="140">
        <f t="shared" si="0"/>
        <v>12647566848</v>
      </c>
      <c r="I22" s="127"/>
    </row>
    <row r="23" spans="1:11">
      <c r="A23" s="22"/>
      <c r="B23" s="301" t="s">
        <v>58</v>
      </c>
      <c r="C23" s="301"/>
      <c r="D23" s="265"/>
      <c r="E23" s="265">
        <v>0</v>
      </c>
      <c r="F23" s="265"/>
      <c r="G23" s="265"/>
      <c r="H23" s="140">
        <f t="shared" si="0"/>
        <v>0</v>
      </c>
      <c r="I23" s="127"/>
      <c r="K23" s="129"/>
    </row>
    <row r="24" spans="1:11">
      <c r="A24" s="22"/>
      <c r="B24" s="301" t="s">
        <v>96</v>
      </c>
      <c r="C24" s="301"/>
      <c r="D24" s="265"/>
      <c r="E24" s="269">
        <v>-297398622</v>
      </c>
      <c r="F24" s="265"/>
      <c r="G24" s="265"/>
      <c r="H24" s="270">
        <f t="shared" si="0"/>
        <v>-297398622</v>
      </c>
      <c r="I24" s="127"/>
      <c r="K24" s="129"/>
    </row>
    <row r="25" spans="1:11" ht="9.9499999999999993" customHeight="1">
      <c r="A25" s="37"/>
      <c r="B25" s="267"/>
      <c r="C25" s="268"/>
      <c r="D25" s="140"/>
      <c r="E25" s="140"/>
      <c r="F25" s="140"/>
      <c r="G25" s="140"/>
      <c r="H25" s="140"/>
      <c r="I25" s="127"/>
    </row>
    <row r="26" spans="1:11" s="112" customFormat="1" ht="9.9499999999999993" customHeight="1">
      <c r="A26" s="37"/>
      <c r="B26" s="302" t="s">
        <v>97</v>
      </c>
      <c r="C26" s="302"/>
      <c r="D26" s="264"/>
      <c r="E26" s="264"/>
      <c r="F26" s="264"/>
      <c r="G26" s="300">
        <f>SUM(G28:G29)</f>
        <v>0</v>
      </c>
      <c r="H26" s="305">
        <f>SUM(D26:G27)</f>
        <v>0</v>
      </c>
      <c r="I26" s="127"/>
    </row>
    <row r="27" spans="1:11" s="112" customFormat="1">
      <c r="A27" s="37"/>
      <c r="B27" s="302"/>
      <c r="C27" s="302"/>
      <c r="D27" s="264"/>
      <c r="E27" s="264"/>
      <c r="F27" s="264"/>
      <c r="G27" s="300"/>
      <c r="H27" s="305"/>
      <c r="I27" s="127"/>
    </row>
    <row r="28" spans="1:11">
      <c r="A28" s="37"/>
      <c r="B28" s="301" t="s">
        <v>61</v>
      </c>
      <c r="C28" s="301"/>
      <c r="D28" s="140"/>
      <c r="E28" s="140"/>
      <c r="F28" s="140"/>
      <c r="G28" s="140"/>
      <c r="H28" s="264">
        <f>SUM(D28:G28)</f>
        <v>0</v>
      </c>
      <c r="I28" s="127"/>
    </row>
    <row r="29" spans="1:11">
      <c r="A29" s="37"/>
      <c r="B29" s="301" t="s">
        <v>62</v>
      </c>
      <c r="C29" s="301"/>
      <c r="D29" s="140"/>
      <c r="E29" s="140"/>
      <c r="F29" s="140"/>
      <c r="G29" s="140"/>
      <c r="H29" s="264">
        <f>SUM(D29:G29)</f>
        <v>0</v>
      </c>
      <c r="I29" s="127"/>
    </row>
    <row r="30" spans="1:11" ht="9.9499999999999993" customHeight="1">
      <c r="A30" s="37"/>
      <c r="B30" s="139"/>
      <c r="C30" s="139"/>
      <c r="D30" s="140"/>
      <c r="E30" s="140"/>
      <c r="F30" s="140"/>
      <c r="G30" s="140"/>
      <c r="H30" s="140"/>
      <c r="I30" s="127"/>
    </row>
    <row r="31" spans="1:11" ht="18.75" thickBot="1">
      <c r="A31" s="37"/>
      <c r="B31" s="304" t="s">
        <v>98</v>
      </c>
      <c r="C31" s="304"/>
      <c r="D31" s="130">
        <f>+D14</f>
        <v>12120844053</v>
      </c>
      <c r="E31" s="130">
        <f>+E19</f>
        <v>18079402522</v>
      </c>
      <c r="F31" s="130">
        <f>+F19</f>
        <v>1009143429</v>
      </c>
      <c r="G31" s="130">
        <f>+G26</f>
        <v>0</v>
      </c>
      <c r="H31" s="130">
        <f>SUM(D31:G31)</f>
        <v>31209390004</v>
      </c>
      <c r="I31" s="127"/>
      <c r="K31" s="131" t="str">
        <f>IF(H31=ESF!J63," ","ERROR")</f>
        <v xml:space="preserve"> </v>
      </c>
    </row>
    <row r="32" spans="1:11">
      <c r="A32" s="22"/>
      <c r="B32" s="268"/>
      <c r="C32" s="151"/>
      <c r="D32" s="140"/>
      <c r="E32" s="140"/>
      <c r="F32" s="140"/>
      <c r="G32" s="140"/>
      <c r="H32" s="140"/>
      <c r="I32" s="127"/>
    </row>
    <row r="33" spans="1:11" ht="12" customHeight="1">
      <c r="A33" s="37"/>
      <c r="B33" s="302" t="s">
        <v>99</v>
      </c>
      <c r="C33" s="302"/>
      <c r="D33" s="300">
        <f>SUM(D35:D37)</f>
        <v>657613006</v>
      </c>
      <c r="E33" s="264"/>
      <c r="F33" s="264"/>
      <c r="G33" s="264"/>
      <c r="H33" s="300">
        <f>+D33</f>
        <v>657613006</v>
      </c>
      <c r="I33" s="127"/>
    </row>
    <row r="34" spans="1:11" ht="12" customHeight="1">
      <c r="A34" s="37"/>
      <c r="B34" s="302"/>
      <c r="C34" s="302"/>
      <c r="D34" s="300"/>
      <c r="E34" s="264"/>
      <c r="F34" s="264"/>
      <c r="G34" s="264"/>
      <c r="H34" s="300"/>
      <c r="I34" s="127"/>
    </row>
    <row r="35" spans="1:11">
      <c r="A35" s="22"/>
      <c r="B35" s="301" t="s">
        <v>50</v>
      </c>
      <c r="C35" s="301"/>
      <c r="D35" s="269">
        <v>-165500</v>
      </c>
      <c r="E35" s="265">
        <v>0</v>
      </c>
      <c r="F35" s="265">
        <v>0</v>
      </c>
      <c r="G35" s="265">
        <v>0</v>
      </c>
      <c r="H35" s="271">
        <f>SUM(D35:G35)</f>
        <v>-165500</v>
      </c>
      <c r="I35" s="127"/>
    </row>
    <row r="36" spans="1:11" ht="12" customHeight="1">
      <c r="A36" s="22"/>
      <c r="B36" s="301" t="s">
        <v>52</v>
      </c>
      <c r="C36" s="301"/>
      <c r="D36" s="266">
        <v>664843126</v>
      </c>
      <c r="E36" s="265">
        <v>0</v>
      </c>
      <c r="F36" s="265">
        <v>0</v>
      </c>
      <c r="G36" s="265">
        <v>0</v>
      </c>
      <c r="H36" s="271">
        <f>SUM(D36:G36)</f>
        <v>664843126</v>
      </c>
      <c r="I36" s="127"/>
      <c r="J36" s="132"/>
      <c r="K36" s="132"/>
    </row>
    <row r="37" spans="1:11" ht="12" customHeight="1">
      <c r="A37" s="22"/>
      <c r="B37" s="301" t="s">
        <v>92</v>
      </c>
      <c r="C37" s="301"/>
      <c r="D37" s="269">
        <v>-7064620</v>
      </c>
      <c r="E37" s="265">
        <v>0</v>
      </c>
      <c r="F37" s="265">
        <v>0</v>
      </c>
      <c r="G37" s="265">
        <v>0</v>
      </c>
      <c r="H37" s="271">
        <f>SUM(D37:G37)</f>
        <v>-7064620</v>
      </c>
      <c r="I37" s="127"/>
      <c r="J37" s="132"/>
      <c r="K37" s="132"/>
    </row>
    <row r="38" spans="1:11" ht="9.9499999999999993" customHeight="1">
      <c r="A38" s="37"/>
      <c r="B38" s="267"/>
      <c r="C38" s="268"/>
      <c r="D38" s="140"/>
      <c r="E38" s="140"/>
      <c r="F38" s="140"/>
      <c r="G38" s="140"/>
      <c r="H38" s="140"/>
      <c r="I38" s="127"/>
      <c r="J38" s="132"/>
      <c r="K38" s="132"/>
    </row>
    <row r="39" spans="1:11" ht="12" customHeight="1">
      <c r="A39" s="37" t="s">
        <v>75</v>
      </c>
      <c r="B39" s="302" t="s">
        <v>100</v>
      </c>
      <c r="C39" s="302"/>
      <c r="D39" s="264">
        <f>SUM(D41:D44)</f>
        <v>0</v>
      </c>
      <c r="E39" s="300">
        <f>SUM(E41:E44)</f>
        <v>1009143429</v>
      </c>
      <c r="F39" s="303">
        <f>SUM(F41:F45)</f>
        <v>245091324</v>
      </c>
      <c r="G39" s="300"/>
      <c r="H39" s="300">
        <f>+E39+F39</f>
        <v>1254234753</v>
      </c>
      <c r="I39" s="127"/>
      <c r="J39" s="132"/>
      <c r="K39" s="132"/>
    </row>
    <row r="40" spans="1:11" ht="12" customHeight="1">
      <c r="A40" s="37"/>
      <c r="B40" s="302"/>
      <c r="C40" s="302"/>
      <c r="D40" s="264"/>
      <c r="E40" s="300"/>
      <c r="F40" s="303"/>
      <c r="G40" s="300"/>
      <c r="H40" s="300"/>
      <c r="I40" s="127"/>
      <c r="J40" s="132"/>
      <c r="K40" s="132"/>
    </row>
    <row r="41" spans="1:11" ht="12" customHeight="1">
      <c r="A41" s="22"/>
      <c r="B41" s="301" t="s">
        <v>94</v>
      </c>
      <c r="C41" s="301"/>
      <c r="D41" s="265">
        <v>0</v>
      </c>
      <c r="E41" s="265"/>
      <c r="F41" s="265">
        <v>1291645607</v>
      </c>
      <c r="G41" s="265"/>
      <c r="H41" s="140">
        <f>SUM(D41:G41)</f>
        <v>1291645607</v>
      </c>
      <c r="I41" s="127"/>
      <c r="J41" s="132"/>
      <c r="K41" s="133"/>
    </row>
    <row r="42" spans="1:11">
      <c r="A42" s="22"/>
      <c r="B42" s="301" t="s">
        <v>56</v>
      </c>
      <c r="C42" s="301"/>
      <c r="D42" s="265">
        <v>0</v>
      </c>
      <c r="E42" s="266">
        <v>1009143429</v>
      </c>
      <c r="F42" s="269">
        <v>-1009143429</v>
      </c>
      <c r="G42" s="265"/>
      <c r="H42" s="272">
        <f>SUM(D42:G42)</f>
        <v>0</v>
      </c>
      <c r="I42" s="127"/>
      <c r="J42" s="132"/>
      <c r="K42" s="134"/>
    </row>
    <row r="43" spans="1:11">
      <c r="A43" s="22"/>
      <c r="B43" s="301" t="s">
        <v>95</v>
      </c>
      <c r="C43" s="301"/>
      <c r="D43" s="265">
        <v>0</v>
      </c>
      <c r="E43" s="266"/>
      <c r="F43" s="273">
        <v>-1</v>
      </c>
      <c r="G43" s="265"/>
      <c r="H43" s="271">
        <f>SUM(D43:G43)</f>
        <v>-1</v>
      </c>
      <c r="I43" s="127"/>
      <c r="J43" s="132"/>
      <c r="K43" s="135"/>
    </row>
    <row r="44" spans="1:11">
      <c r="A44" s="22"/>
      <c r="B44" s="301" t="s">
        <v>58</v>
      </c>
      <c r="C44" s="301"/>
      <c r="D44" s="265">
        <v>0</v>
      </c>
      <c r="E44" s="265"/>
      <c r="F44" s="265">
        <v>0</v>
      </c>
      <c r="G44" s="265"/>
      <c r="H44" s="140">
        <f>SUM(D44:G44)</f>
        <v>0</v>
      </c>
      <c r="I44" s="127"/>
      <c r="J44" s="132"/>
      <c r="K44" s="136"/>
    </row>
    <row r="45" spans="1:11">
      <c r="A45" s="22"/>
      <c r="B45" s="301" t="s">
        <v>96</v>
      </c>
      <c r="C45" s="301"/>
      <c r="D45" s="265"/>
      <c r="E45" s="265"/>
      <c r="F45" s="269">
        <v>-37410853</v>
      </c>
      <c r="G45" s="265"/>
      <c r="H45" s="271">
        <f>SUM(D45:G45)</f>
        <v>-37410853</v>
      </c>
      <c r="I45" s="127"/>
      <c r="J45" s="132"/>
      <c r="K45" s="136"/>
    </row>
    <row r="46" spans="1:11" ht="9.9499999999999993" customHeight="1">
      <c r="A46" s="37"/>
      <c r="B46" s="267"/>
      <c r="C46" s="268"/>
      <c r="D46" s="140"/>
      <c r="E46" s="140"/>
      <c r="F46" s="140"/>
      <c r="G46" s="140"/>
      <c r="H46" s="140"/>
      <c r="I46" s="127"/>
      <c r="J46" s="132"/>
      <c r="K46" s="137" t="s">
        <v>75</v>
      </c>
    </row>
    <row r="47" spans="1:11">
      <c r="A47" s="37"/>
      <c r="B47" s="302" t="s">
        <v>101</v>
      </c>
      <c r="C47" s="302"/>
      <c r="D47" s="140"/>
      <c r="E47" s="140"/>
      <c r="F47" s="140"/>
      <c r="G47" s="300">
        <f>SUM(G49:G50)</f>
        <v>0</v>
      </c>
      <c r="H47" s="300">
        <f>SUM(D47:G48)</f>
        <v>0</v>
      </c>
      <c r="I47" s="127"/>
      <c r="J47" s="132"/>
      <c r="K47" s="137"/>
    </row>
    <row r="48" spans="1:11">
      <c r="A48" s="37"/>
      <c r="B48" s="302"/>
      <c r="C48" s="302"/>
      <c r="D48" s="140"/>
      <c r="E48" s="140"/>
      <c r="F48" s="140"/>
      <c r="G48" s="300"/>
      <c r="H48" s="300"/>
      <c r="I48" s="127"/>
      <c r="J48" s="132"/>
      <c r="K48" s="137"/>
    </row>
    <row r="49" spans="1:11">
      <c r="A49" s="37"/>
      <c r="B49" s="301" t="s">
        <v>61</v>
      </c>
      <c r="C49" s="301"/>
      <c r="D49" s="140"/>
      <c r="E49" s="140"/>
      <c r="F49" s="140"/>
      <c r="G49" s="140"/>
      <c r="H49" s="140">
        <f>+G49</f>
        <v>0</v>
      </c>
      <c r="I49" s="127"/>
      <c r="J49" s="132"/>
      <c r="K49" s="137"/>
    </row>
    <row r="50" spans="1:11">
      <c r="A50" s="37"/>
      <c r="B50" s="301" t="s">
        <v>62</v>
      </c>
      <c r="C50" s="301"/>
      <c r="D50" s="140"/>
      <c r="E50" s="140"/>
      <c r="F50" s="140"/>
      <c r="G50" s="140"/>
      <c r="H50" s="140">
        <f>+G50</f>
        <v>0</v>
      </c>
      <c r="I50" s="127"/>
      <c r="J50" s="132"/>
      <c r="K50" s="137"/>
    </row>
    <row r="51" spans="1:11" s="132" customFormat="1">
      <c r="A51" s="138"/>
      <c r="B51" s="139"/>
      <c r="C51" s="139"/>
      <c r="D51" s="140"/>
      <c r="E51" s="140"/>
      <c r="F51" s="140"/>
      <c r="G51" s="140"/>
      <c r="H51" s="140"/>
      <c r="I51" s="141"/>
      <c r="K51" s="137"/>
    </row>
    <row r="52" spans="1:11" ht="18">
      <c r="A52" s="142"/>
      <c r="B52" s="299" t="s">
        <v>102</v>
      </c>
      <c r="C52" s="299"/>
      <c r="D52" s="143">
        <f>+D31+D33</f>
        <v>12778457059</v>
      </c>
      <c r="E52" s="143">
        <f>+E31+E39</f>
        <v>19088545951</v>
      </c>
      <c r="F52" s="144">
        <f>+F31+F39</f>
        <v>1254234753</v>
      </c>
      <c r="G52" s="143">
        <f>+G31+G47</f>
        <v>0</v>
      </c>
      <c r="H52" s="143">
        <f>SUM(D52:G52)</f>
        <v>33121237763</v>
      </c>
      <c r="I52" s="145"/>
      <c r="J52" s="132"/>
      <c r="K52" s="146" t="str">
        <f>IF(H52=ESF!I63," ","ERROR")</f>
        <v xml:space="preserve"> </v>
      </c>
    </row>
    <row r="53" spans="1:11" ht="6" customHeight="1">
      <c r="A53" s="147"/>
      <c r="B53" s="147"/>
      <c r="C53" s="147"/>
      <c r="D53" s="147"/>
      <c r="E53" s="147"/>
      <c r="F53" s="147"/>
      <c r="G53" s="147"/>
      <c r="H53" s="147"/>
      <c r="I53" s="148"/>
      <c r="J53" s="132"/>
      <c r="K53" s="132"/>
    </row>
    <row r="54" spans="1:11" ht="6" customHeight="1">
      <c r="D54" s="149"/>
      <c r="E54" s="149"/>
      <c r="I54" s="26"/>
      <c r="J54" s="132"/>
      <c r="K54" s="132"/>
    </row>
    <row r="55" spans="1:11" ht="15" customHeight="1">
      <c r="A55" s="6"/>
      <c r="B55" s="277" t="s">
        <v>65</v>
      </c>
      <c r="C55" s="277"/>
      <c r="D55" s="277"/>
      <c r="E55" s="277"/>
      <c r="F55" s="277"/>
      <c r="G55" s="277"/>
      <c r="H55" s="277"/>
      <c r="I55" s="277"/>
      <c r="J55" s="151"/>
      <c r="K55" s="132"/>
    </row>
    <row r="56" spans="1:11" ht="9.75" customHeight="1">
      <c r="A56" s="6"/>
      <c r="B56" s="24"/>
      <c r="C56" s="54"/>
      <c r="D56" s="55"/>
      <c r="E56" s="55"/>
      <c r="F56" s="6"/>
      <c r="G56" s="56"/>
      <c r="H56" s="54"/>
      <c r="I56" s="55"/>
      <c r="J56" s="152"/>
      <c r="K56" s="132"/>
    </row>
    <row r="57" spans="1:11" ht="17.25" customHeight="1">
      <c r="A57" s="6"/>
      <c r="B57" s="24"/>
      <c r="C57" s="278"/>
      <c r="D57" s="278"/>
      <c r="E57" s="55"/>
      <c r="F57" s="6"/>
      <c r="G57" s="297"/>
      <c r="H57" s="279"/>
      <c r="I57" s="60"/>
      <c r="J57" s="274"/>
      <c r="K57" s="132"/>
    </row>
    <row r="58" spans="1:11" ht="14.1" customHeight="1">
      <c r="A58" s="6"/>
      <c r="B58" s="62"/>
      <c r="C58" s="280" t="s">
        <v>66</v>
      </c>
      <c r="D58" s="280"/>
      <c r="E58" s="55"/>
      <c r="F58" s="55"/>
      <c r="G58" s="298" t="s">
        <v>67</v>
      </c>
      <c r="H58" s="298"/>
      <c r="I58" s="298"/>
      <c r="J58" s="298"/>
      <c r="K58" s="132"/>
    </row>
    <row r="59" spans="1:11" ht="14.1" customHeight="1">
      <c r="A59" s="6"/>
      <c r="B59" s="64"/>
      <c r="C59" s="275" t="s">
        <v>68</v>
      </c>
      <c r="D59" s="275"/>
      <c r="E59" s="65"/>
      <c r="F59" s="65"/>
      <c r="G59" s="275" t="s">
        <v>158</v>
      </c>
      <c r="H59" s="275"/>
      <c r="I59" s="275"/>
      <c r="J59" s="275"/>
      <c r="K59" s="132"/>
    </row>
  </sheetData>
  <sheetProtection formatCells="0" selectLockedCells="1"/>
  <mergeCells count="55">
    <mergeCell ref="B22:C22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B16:C16"/>
    <mergeCell ref="B17:C17"/>
    <mergeCell ref="B19:C19"/>
    <mergeCell ref="B20:C20"/>
    <mergeCell ref="B21:C21"/>
    <mergeCell ref="B31:C31"/>
    <mergeCell ref="B33:C34"/>
    <mergeCell ref="D33:D34"/>
    <mergeCell ref="H26:H27"/>
    <mergeCell ref="B28:C28"/>
    <mergeCell ref="B23:C23"/>
    <mergeCell ref="B24:C24"/>
    <mergeCell ref="B26:C27"/>
    <mergeCell ref="G26:G27"/>
    <mergeCell ref="B29:C29"/>
    <mergeCell ref="H33:H34"/>
    <mergeCell ref="B36:C36"/>
    <mergeCell ref="B37:C37"/>
    <mergeCell ref="B39:C40"/>
    <mergeCell ref="E39:E40"/>
    <mergeCell ref="F39:F40"/>
    <mergeCell ref="B35:C35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C57:D57"/>
    <mergeCell ref="G57:H57"/>
    <mergeCell ref="C58:D58"/>
    <mergeCell ref="C59:D59"/>
    <mergeCell ref="G58:J58"/>
    <mergeCell ref="G59:J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7"/>
  <sheetViews>
    <sheetView showWhiteSpace="0" topLeftCell="A47" zoomScaleNormal="100" workbookViewId="0">
      <selection activeCell="H65" sqref="H65"/>
    </sheetView>
  </sheetViews>
  <sheetFormatPr baseColWidth="10" defaultColWidth="11.42578125" defaultRowHeight="12"/>
  <cols>
    <col min="1" max="1" width="1.28515625" style="70" customWidth="1"/>
    <col min="2" max="3" width="3.7109375" style="70" customWidth="1"/>
    <col min="4" max="4" width="23.85546875" style="70" customWidth="1"/>
    <col min="5" max="5" width="15.7109375" style="70" customWidth="1"/>
    <col min="6" max="6" width="6.42578125" style="70" customWidth="1"/>
    <col min="7" max="7" width="14.42578125" style="7" customWidth="1"/>
    <col min="8" max="8" width="14.140625" style="7" customWidth="1"/>
    <col min="9" max="9" width="7.7109375" style="70" customWidth="1"/>
    <col min="10" max="11" width="3.7109375" style="13" customWidth="1"/>
    <col min="12" max="13" width="18.7109375" style="13" customWidth="1"/>
    <col min="14" max="14" width="6.42578125" style="13" customWidth="1"/>
    <col min="15" max="15" width="14.85546875" style="13" customWidth="1"/>
    <col min="16" max="16" width="15.85546875" style="194" customWidth="1"/>
    <col min="17" max="17" width="0.85546875" style="13" customWidth="1"/>
    <col min="18" max="16384" width="11.42578125" style="13"/>
  </cols>
  <sheetData>
    <row r="1" spans="1:17" s="6" customFormat="1" ht="16.5" customHeight="1">
      <c r="B1" s="71"/>
      <c r="C1" s="71"/>
      <c r="D1" s="71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53"/>
      <c r="Q1" s="71"/>
    </row>
    <row r="2" spans="1:17" ht="15" customHeight="1">
      <c r="B2" s="71"/>
      <c r="C2" s="71"/>
      <c r="D2" s="71"/>
      <c r="E2" s="296" t="s">
        <v>103</v>
      </c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153"/>
      <c r="Q2" s="71"/>
    </row>
    <row r="3" spans="1:17" ht="15" customHeight="1">
      <c r="B3" s="71"/>
      <c r="C3" s="71"/>
      <c r="D3" s="71"/>
      <c r="E3" s="296" t="s">
        <v>70</v>
      </c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153"/>
      <c r="Q3" s="71"/>
    </row>
    <row r="4" spans="1:17" ht="16.5" customHeight="1">
      <c r="B4" s="154"/>
      <c r="C4" s="71"/>
      <c r="D4" s="71"/>
      <c r="E4" s="296" t="s">
        <v>2</v>
      </c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153"/>
      <c r="Q4" s="71"/>
    </row>
    <row r="5" spans="1:17" ht="3" customHeight="1">
      <c r="C5" s="76"/>
      <c r="D5" s="155"/>
      <c r="E5" s="73"/>
      <c r="F5" s="73"/>
      <c r="G5" s="73"/>
      <c r="H5" s="73"/>
      <c r="I5" s="73"/>
      <c r="J5" s="73"/>
      <c r="K5" s="73"/>
      <c r="L5" s="73"/>
      <c r="M5" s="73"/>
      <c r="N5" s="73"/>
      <c r="O5" s="71"/>
      <c r="P5" s="156"/>
      <c r="Q5" s="6"/>
    </row>
    <row r="6" spans="1:17" ht="19.5" customHeight="1">
      <c r="A6" s="293" t="s">
        <v>149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6"/>
    </row>
    <row r="7" spans="1:17" s="6" customFormat="1" ht="12" customHeight="1">
      <c r="A7" s="70"/>
      <c r="B7" s="154" t="s">
        <v>104</v>
      </c>
      <c r="C7" s="76"/>
      <c r="D7" s="155"/>
      <c r="E7" s="76"/>
      <c r="F7" s="76"/>
      <c r="G7" s="157"/>
      <c r="H7" s="157"/>
      <c r="I7" s="155"/>
      <c r="P7" s="156"/>
    </row>
    <row r="8" spans="1:17" s="6" customFormat="1" ht="3" customHeight="1">
      <c r="A8" s="70"/>
      <c r="B8" s="70"/>
      <c r="C8" s="158"/>
      <c r="D8" s="155"/>
      <c r="E8" s="158"/>
      <c r="F8" s="158"/>
      <c r="G8" s="159"/>
      <c r="H8" s="159"/>
      <c r="I8" s="155"/>
      <c r="P8" s="156"/>
    </row>
    <row r="9" spans="1:17" s="6" customFormat="1" ht="31.5" customHeight="1">
      <c r="A9" s="160"/>
      <c r="B9" s="316" t="s">
        <v>71</v>
      </c>
      <c r="C9" s="316"/>
      <c r="D9" s="316"/>
      <c r="E9" s="316"/>
      <c r="F9" s="84"/>
      <c r="G9" s="83">
        <v>2018</v>
      </c>
      <c r="H9" s="83">
        <v>2017</v>
      </c>
      <c r="I9" s="161"/>
      <c r="J9" s="316" t="s">
        <v>71</v>
      </c>
      <c r="K9" s="316"/>
      <c r="L9" s="316"/>
      <c r="M9" s="316"/>
      <c r="N9" s="84"/>
      <c r="O9" s="83">
        <v>2018</v>
      </c>
      <c r="P9" s="83">
        <v>2017</v>
      </c>
      <c r="Q9" s="162"/>
    </row>
    <row r="10" spans="1:17" s="6" customFormat="1" ht="3" customHeight="1">
      <c r="A10" s="86"/>
      <c r="B10" s="163"/>
      <c r="C10" s="70">
        <f>ROUND(774795789.5,0)</f>
        <v>774795790</v>
      </c>
      <c r="D10" s="88"/>
      <c r="E10" s="88"/>
      <c r="F10" s="88"/>
      <c r="G10" s="164"/>
      <c r="H10" s="164"/>
      <c r="I10" s="70"/>
      <c r="P10" s="156"/>
      <c r="Q10" s="21"/>
    </row>
    <row r="11" spans="1:17" s="6" customFormat="1">
      <c r="A11" s="22"/>
      <c r="B11" s="7"/>
      <c r="C11" s="91"/>
      <c r="D11" s="91"/>
      <c r="E11" s="91"/>
      <c r="F11" s="91"/>
      <c r="G11" s="164"/>
      <c r="H11" s="164"/>
      <c r="I11" s="7"/>
      <c r="P11" s="156"/>
      <c r="Q11" s="21"/>
    </row>
    <row r="12" spans="1:17" ht="17.25" customHeight="1">
      <c r="A12" s="22"/>
      <c r="B12" s="309" t="s">
        <v>105</v>
      </c>
      <c r="C12" s="309"/>
      <c r="D12" s="309"/>
      <c r="E12" s="309"/>
      <c r="F12" s="309"/>
      <c r="G12" s="164"/>
      <c r="H12" s="164"/>
      <c r="I12" s="7"/>
      <c r="J12" s="309" t="s">
        <v>106</v>
      </c>
      <c r="K12" s="309"/>
      <c r="L12" s="309"/>
      <c r="M12" s="309"/>
      <c r="N12" s="309"/>
      <c r="O12" s="165"/>
      <c r="P12" s="165"/>
      <c r="Q12" s="21"/>
    </row>
    <row r="13" spans="1:17" ht="17.25" customHeight="1">
      <c r="A13" s="22"/>
      <c r="B13" s="7"/>
      <c r="C13" s="91"/>
      <c r="D13" s="7"/>
      <c r="E13" s="91"/>
      <c r="F13" s="91"/>
      <c r="G13" s="164"/>
      <c r="H13" s="164"/>
      <c r="I13" s="7"/>
      <c r="J13" s="7"/>
      <c r="K13" s="91"/>
      <c r="L13" s="91"/>
      <c r="M13" s="91"/>
      <c r="N13" s="91"/>
      <c r="O13" s="165"/>
      <c r="P13" s="165"/>
      <c r="Q13" s="21"/>
    </row>
    <row r="14" spans="1:17" ht="17.25" customHeight="1">
      <c r="A14" s="22"/>
      <c r="B14" s="7"/>
      <c r="C14" s="309" t="s">
        <v>72</v>
      </c>
      <c r="D14" s="309"/>
      <c r="E14" s="309"/>
      <c r="F14" s="309"/>
      <c r="G14" s="40">
        <f>SUM(G15:G25)</f>
        <v>7298141980</v>
      </c>
      <c r="H14" s="40">
        <f>SUM(H15:H25)</f>
        <v>6635439643</v>
      </c>
      <c r="I14" s="99"/>
      <c r="J14" s="99"/>
      <c r="K14" s="315" t="s">
        <v>72</v>
      </c>
      <c r="L14" s="315"/>
      <c r="M14" s="315"/>
      <c r="N14" s="315"/>
      <c r="O14" s="166">
        <f>SUM(O15:O17)</f>
        <v>5248700</v>
      </c>
      <c r="P14" s="166">
        <f>SUM(P15:P17)</f>
        <v>213243387</v>
      </c>
      <c r="Q14" s="21"/>
    </row>
    <row r="15" spans="1:17" ht="15" customHeight="1">
      <c r="A15" s="22"/>
      <c r="B15" s="7"/>
      <c r="C15" s="91"/>
      <c r="D15" s="313" t="s">
        <v>107</v>
      </c>
      <c r="E15" s="313"/>
      <c r="F15" s="313"/>
      <c r="G15" s="167">
        <v>1716897383</v>
      </c>
      <c r="H15" s="167">
        <v>1635333995</v>
      </c>
      <c r="I15" s="99"/>
      <c r="J15" s="99"/>
      <c r="K15" s="48"/>
      <c r="L15" s="314" t="s">
        <v>33</v>
      </c>
      <c r="M15" s="314"/>
      <c r="N15" s="314"/>
      <c r="O15" s="168">
        <v>0</v>
      </c>
      <c r="P15" s="168">
        <v>0</v>
      </c>
      <c r="Q15" s="21"/>
    </row>
    <row r="16" spans="1:17" ht="15" customHeight="1">
      <c r="A16" s="22"/>
      <c r="B16" s="7"/>
      <c r="C16" s="91"/>
      <c r="D16" s="313" t="s">
        <v>108</v>
      </c>
      <c r="E16" s="313"/>
      <c r="F16" s="313"/>
      <c r="G16" s="167">
        <v>0</v>
      </c>
      <c r="H16" s="167">
        <v>0</v>
      </c>
      <c r="I16" s="99"/>
      <c r="J16" s="99"/>
      <c r="K16" s="48"/>
      <c r="L16" s="314" t="s">
        <v>35</v>
      </c>
      <c r="M16" s="314"/>
      <c r="N16" s="314"/>
      <c r="O16" s="168">
        <v>0</v>
      </c>
      <c r="P16" s="168">
        <v>0</v>
      </c>
      <c r="Q16" s="21"/>
    </row>
    <row r="17" spans="1:17" ht="15" customHeight="1">
      <c r="A17" s="22"/>
      <c r="B17" s="7"/>
      <c r="C17" s="169"/>
      <c r="D17" s="313" t="s">
        <v>109</v>
      </c>
      <c r="E17" s="313"/>
      <c r="F17" s="313"/>
      <c r="G17" s="167">
        <v>0</v>
      </c>
      <c r="H17" s="167">
        <v>0</v>
      </c>
      <c r="I17" s="99"/>
      <c r="J17" s="99"/>
      <c r="K17" s="170"/>
      <c r="L17" s="314" t="s">
        <v>110</v>
      </c>
      <c r="M17" s="314"/>
      <c r="N17" s="314"/>
      <c r="O17" s="171">
        <v>5248700</v>
      </c>
      <c r="P17" s="168">
        <v>213243387</v>
      </c>
      <c r="Q17" s="21"/>
    </row>
    <row r="18" spans="1:17" ht="15" customHeight="1">
      <c r="A18" s="22"/>
      <c r="B18" s="7"/>
      <c r="C18" s="169"/>
      <c r="D18" s="313" t="s">
        <v>111</v>
      </c>
      <c r="E18" s="313"/>
      <c r="F18" s="313"/>
      <c r="G18" s="167">
        <v>493759774</v>
      </c>
      <c r="H18" s="167">
        <v>485640693</v>
      </c>
      <c r="I18" s="99"/>
      <c r="J18" s="99"/>
      <c r="K18" s="170"/>
      <c r="L18" s="101"/>
      <c r="M18" s="101"/>
      <c r="N18" s="101"/>
      <c r="O18" s="101"/>
      <c r="P18" s="101"/>
      <c r="Q18" s="21"/>
    </row>
    <row r="19" spans="1:17" ht="15" customHeight="1">
      <c r="A19" s="22"/>
      <c r="B19" s="7"/>
      <c r="C19" s="169"/>
      <c r="D19" s="313" t="s">
        <v>112</v>
      </c>
      <c r="E19" s="313"/>
      <c r="F19" s="313"/>
      <c r="G19" s="167">
        <v>52629746</v>
      </c>
      <c r="H19" s="167">
        <v>50921869</v>
      </c>
      <c r="I19" s="99"/>
      <c r="J19" s="99"/>
      <c r="K19" s="172" t="s">
        <v>73</v>
      </c>
      <c r="L19" s="172"/>
      <c r="M19" s="172"/>
      <c r="N19" s="172"/>
      <c r="O19" s="166">
        <f>SUM(O20:O22)</f>
        <v>2010029162</v>
      </c>
      <c r="P19" s="166">
        <f>SUM(P20:P22)</f>
        <v>1463998724</v>
      </c>
      <c r="Q19" s="21"/>
    </row>
    <row r="20" spans="1:17" ht="15" customHeight="1">
      <c r="A20" s="22"/>
      <c r="B20" s="7"/>
      <c r="C20" s="169"/>
      <c r="D20" s="313" t="s">
        <v>113</v>
      </c>
      <c r="E20" s="313"/>
      <c r="F20" s="313"/>
      <c r="G20" s="167">
        <v>317127948</v>
      </c>
      <c r="H20" s="167">
        <v>305241475</v>
      </c>
      <c r="I20" s="99"/>
      <c r="J20" s="99"/>
      <c r="K20" s="170"/>
      <c r="L20" s="173" t="s">
        <v>33</v>
      </c>
      <c r="M20" s="173"/>
      <c r="N20" s="173"/>
      <c r="O20" s="168">
        <v>1333882833</v>
      </c>
      <c r="P20" s="168">
        <v>1222502333</v>
      </c>
      <c r="Q20" s="21"/>
    </row>
    <row r="21" spans="1:17" ht="15" customHeight="1">
      <c r="A21" s="22"/>
      <c r="B21" s="7"/>
      <c r="C21" s="169"/>
      <c r="D21" s="313" t="s">
        <v>114</v>
      </c>
      <c r="E21" s="313"/>
      <c r="F21" s="313"/>
      <c r="G21" s="167">
        <v>0</v>
      </c>
      <c r="H21" s="167">
        <v>0</v>
      </c>
      <c r="I21" s="99"/>
      <c r="J21" s="99"/>
      <c r="K21" s="170"/>
      <c r="L21" s="314" t="s">
        <v>35</v>
      </c>
      <c r="M21" s="314"/>
      <c r="N21" s="314"/>
      <c r="O21" s="168">
        <v>131600113</v>
      </c>
      <c r="P21" s="168">
        <v>206132637</v>
      </c>
      <c r="Q21" s="21"/>
    </row>
    <row r="22" spans="1:17" ht="28.5" customHeight="1">
      <c r="A22" s="22"/>
      <c r="B22" s="7"/>
      <c r="C22" s="169"/>
      <c r="D22" s="313" t="s">
        <v>115</v>
      </c>
      <c r="E22" s="313"/>
      <c r="F22" s="313"/>
      <c r="G22" s="167">
        <v>0</v>
      </c>
      <c r="H22" s="167">
        <v>0</v>
      </c>
      <c r="I22" s="99"/>
      <c r="J22" s="99"/>
      <c r="K22" s="48"/>
      <c r="L22" s="314" t="s">
        <v>116</v>
      </c>
      <c r="M22" s="314"/>
      <c r="N22" s="314"/>
      <c r="O22" s="168">
        <v>544546216</v>
      </c>
      <c r="P22" s="168">
        <v>35363754</v>
      </c>
      <c r="Q22" s="21"/>
    </row>
    <row r="23" spans="1:17" ht="15" customHeight="1">
      <c r="A23" s="22"/>
      <c r="B23" s="7"/>
      <c r="C23" s="169"/>
      <c r="D23" s="313" t="s">
        <v>117</v>
      </c>
      <c r="E23" s="313"/>
      <c r="F23" s="313"/>
      <c r="G23" s="167">
        <v>4712085327</v>
      </c>
      <c r="H23" s="167">
        <v>4154053462</v>
      </c>
      <c r="I23" s="99"/>
      <c r="J23" s="99"/>
      <c r="K23" s="315" t="s">
        <v>118</v>
      </c>
      <c r="L23" s="315"/>
      <c r="M23" s="315"/>
      <c r="N23" s="315"/>
      <c r="O23" s="174">
        <f>O14-O19</f>
        <v>-2004780462</v>
      </c>
      <c r="P23" s="174">
        <f>P14-P19</f>
        <v>-1250755337</v>
      </c>
      <c r="Q23" s="21"/>
    </row>
    <row r="24" spans="1:17" ht="15" customHeight="1">
      <c r="A24" s="22"/>
      <c r="B24" s="7"/>
      <c r="C24" s="169"/>
      <c r="D24" s="313" t="s">
        <v>119</v>
      </c>
      <c r="E24" s="313"/>
      <c r="F24" s="313"/>
      <c r="G24" s="167">
        <v>0</v>
      </c>
      <c r="H24" s="167">
        <v>197200</v>
      </c>
      <c r="I24" s="99"/>
      <c r="J24" s="99"/>
      <c r="K24" s="101"/>
      <c r="L24" s="101"/>
      <c r="M24" s="101"/>
      <c r="N24" s="101"/>
      <c r="O24" s="101"/>
      <c r="P24" s="101"/>
      <c r="Q24" s="21"/>
    </row>
    <row r="25" spans="1:17" ht="15" customHeight="1">
      <c r="A25" s="22"/>
      <c r="B25" s="7"/>
      <c r="C25" s="169"/>
      <c r="D25" s="313" t="s">
        <v>120</v>
      </c>
      <c r="E25" s="313"/>
      <c r="F25" s="175"/>
      <c r="G25" s="167">
        <v>5641802</v>
      </c>
      <c r="H25" s="167">
        <v>4050949</v>
      </c>
      <c r="I25" s="99"/>
      <c r="J25" s="48"/>
      <c r="K25" s="101"/>
      <c r="L25" s="101"/>
      <c r="M25" s="101"/>
      <c r="N25" s="101"/>
      <c r="O25" s="101"/>
      <c r="P25" s="101"/>
      <c r="Q25" s="21"/>
    </row>
    <row r="26" spans="1:17" ht="15" customHeight="1">
      <c r="A26" s="22"/>
      <c r="B26" s="7"/>
      <c r="C26" s="91"/>
      <c r="D26" s="7"/>
      <c r="E26" s="91"/>
      <c r="F26" s="91"/>
      <c r="G26" s="36"/>
      <c r="H26" s="36"/>
      <c r="I26" s="99"/>
      <c r="J26" s="315" t="s">
        <v>121</v>
      </c>
      <c r="K26" s="315"/>
      <c r="L26" s="315"/>
      <c r="M26" s="315"/>
      <c r="N26" s="315"/>
      <c r="O26" s="48"/>
      <c r="P26" s="48"/>
      <c r="Q26" s="21"/>
    </row>
    <row r="27" spans="1:17" ht="15" customHeight="1">
      <c r="A27" s="22"/>
      <c r="B27" s="7"/>
      <c r="C27" s="309" t="s">
        <v>73</v>
      </c>
      <c r="D27" s="309"/>
      <c r="E27" s="309"/>
      <c r="F27" s="309"/>
      <c r="G27" s="40">
        <f>SUM(G28:G46)</f>
        <v>6006496373</v>
      </c>
      <c r="H27" s="40">
        <f>SUM(H28:H46)</f>
        <v>5626296214</v>
      </c>
      <c r="I27" s="99"/>
      <c r="J27" s="99"/>
      <c r="K27" s="166"/>
      <c r="L27" s="99"/>
      <c r="M27" s="176"/>
      <c r="N27" s="176"/>
      <c r="O27" s="170"/>
      <c r="P27" s="170"/>
      <c r="Q27" s="21"/>
    </row>
    <row r="28" spans="1:17" ht="15" customHeight="1">
      <c r="A28" s="22"/>
      <c r="B28" s="7"/>
      <c r="C28" s="177"/>
      <c r="D28" s="313" t="s">
        <v>122</v>
      </c>
      <c r="E28" s="313"/>
      <c r="F28" s="313"/>
      <c r="G28" s="167">
        <v>3725865449</v>
      </c>
      <c r="H28" s="167">
        <v>3528487010</v>
      </c>
      <c r="I28" s="99"/>
      <c r="J28" s="99"/>
      <c r="K28" s="172" t="s">
        <v>72</v>
      </c>
      <c r="L28" s="172"/>
      <c r="M28" s="172"/>
      <c r="N28" s="172"/>
      <c r="O28" s="166">
        <f>O29+O32</f>
        <v>904665111</v>
      </c>
      <c r="P28" s="166">
        <f>P29+P32</f>
        <v>595647088</v>
      </c>
      <c r="Q28" s="21"/>
    </row>
    <row r="29" spans="1:17" ht="15" customHeight="1">
      <c r="A29" s="22"/>
      <c r="B29" s="7"/>
      <c r="C29" s="177"/>
      <c r="D29" s="313" t="s">
        <v>123</v>
      </c>
      <c r="E29" s="313"/>
      <c r="F29" s="313"/>
      <c r="G29" s="167">
        <v>751624499</v>
      </c>
      <c r="H29" s="167">
        <v>626506409</v>
      </c>
      <c r="I29" s="99"/>
      <c r="J29" s="48"/>
      <c r="K29" s="48"/>
      <c r="L29" s="173" t="s">
        <v>124</v>
      </c>
      <c r="M29" s="173"/>
      <c r="N29" s="173"/>
      <c r="O29" s="168">
        <f>SUM(O30:O31)</f>
        <v>0</v>
      </c>
      <c r="P29" s="168">
        <f>SUM(P30:P31)</f>
        <v>0</v>
      </c>
      <c r="Q29" s="21"/>
    </row>
    <row r="30" spans="1:17" ht="15" customHeight="1">
      <c r="A30" s="22"/>
      <c r="B30" s="7"/>
      <c r="C30" s="177"/>
      <c r="D30" s="313" t="s">
        <v>125</v>
      </c>
      <c r="E30" s="313"/>
      <c r="F30" s="313"/>
      <c r="G30" s="167">
        <v>837524754</v>
      </c>
      <c r="H30" s="167">
        <v>811046172</v>
      </c>
      <c r="I30" s="99"/>
      <c r="J30" s="99"/>
      <c r="K30" s="172"/>
      <c r="L30" s="173" t="s">
        <v>126</v>
      </c>
      <c r="M30" s="173"/>
      <c r="N30" s="173"/>
      <c r="O30" s="168">
        <f>ROUND(+ECSF!I20+ECSF!I31,0)</f>
        <v>0</v>
      </c>
      <c r="P30" s="168"/>
      <c r="Q30" s="21"/>
    </row>
    <row r="31" spans="1:17" ht="15" customHeight="1">
      <c r="A31" s="22"/>
      <c r="B31" s="7"/>
      <c r="C31" s="91"/>
      <c r="D31" s="7"/>
      <c r="E31" s="91"/>
      <c r="F31" s="91"/>
      <c r="G31" s="36"/>
      <c r="H31" s="36"/>
      <c r="I31" s="99"/>
      <c r="J31" s="99"/>
      <c r="K31" s="172"/>
      <c r="L31" s="173" t="s">
        <v>127</v>
      </c>
      <c r="M31" s="173"/>
      <c r="N31" s="173"/>
      <c r="O31" s="168">
        <v>0</v>
      </c>
      <c r="P31" s="168"/>
      <c r="Q31" s="21"/>
    </row>
    <row r="32" spans="1:17" ht="15" customHeight="1">
      <c r="A32" s="22"/>
      <c r="B32" s="7"/>
      <c r="C32" s="177"/>
      <c r="D32" s="313" t="s">
        <v>128</v>
      </c>
      <c r="E32" s="313"/>
      <c r="F32" s="313"/>
      <c r="G32" s="167">
        <v>0</v>
      </c>
      <c r="H32" s="167">
        <v>0</v>
      </c>
      <c r="I32" s="99"/>
      <c r="J32" s="99"/>
      <c r="K32" s="172"/>
      <c r="L32" s="314" t="s">
        <v>129</v>
      </c>
      <c r="M32" s="314"/>
      <c r="N32" s="314"/>
      <c r="O32" s="168">
        <v>904665111</v>
      </c>
      <c r="P32" s="168">
        <v>595647088</v>
      </c>
      <c r="Q32" s="21"/>
    </row>
    <row r="33" spans="1:19" ht="15" customHeight="1">
      <c r="A33" s="22"/>
      <c r="B33" s="7"/>
      <c r="C33" s="177"/>
      <c r="D33" s="313" t="s">
        <v>130</v>
      </c>
      <c r="E33" s="313"/>
      <c r="F33" s="313"/>
      <c r="G33" s="167">
        <v>270003523</v>
      </c>
      <c r="H33" s="167">
        <v>249694333</v>
      </c>
      <c r="I33" s="99"/>
      <c r="J33" s="99"/>
      <c r="K33" s="170"/>
      <c r="L33" s="101"/>
      <c r="M33" s="101"/>
      <c r="N33" s="101"/>
      <c r="O33" s="101"/>
      <c r="P33" s="101"/>
      <c r="Q33" s="21"/>
    </row>
    <row r="34" spans="1:19" ht="15" customHeight="1">
      <c r="A34" s="22"/>
      <c r="B34" s="7"/>
      <c r="C34" s="177"/>
      <c r="D34" s="313" t="s">
        <v>131</v>
      </c>
      <c r="E34" s="313"/>
      <c r="F34" s="313"/>
      <c r="G34" s="167">
        <v>8172664</v>
      </c>
      <c r="H34" s="167">
        <v>10595072</v>
      </c>
      <c r="I34" s="99"/>
      <c r="J34" s="99"/>
      <c r="K34" s="172" t="s">
        <v>73</v>
      </c>
      <c r="L34" s="172"/>
      <c r="M34" s="172"/>
      <c r="N34" s="172"/>
      <c r="O34" s="166">
        <f>O35+O38</f>
        <v>75493207</v>
      </c>
      <c r="P34" s="166">
        <f>P35+P38</f>
        <v>62551446</v>
      </c>
      <c r="Q34" s="21"/>
    </row>
    <row r="35" spans="1:19" ht="15" customHeight="1">
      <c r="A35" s="22"/>
      <c r="B35" s="7"/>
      <c r="C35" s="177"/>
      <c r="D35" s="313" t="s">
        <v>132</v>
      </c>
      <c r="E35" s="313"/>
      <c r="F35" s="313"/>
      <c r="G35" s="167">
        <v>124587906</v>
      </c>
      <c r="H35" s="167">
        <v>57047727</v>
      </c>
      <c r="I35" s="99"/>
      <c r="J35" s="99"/>
      <c r="K35" s="48"/>
      <c r="L35" s="173" t="s">
        <v>133</v>
      </c>
      <c r="M35" s="173"/>
      <c r="N35" s="173"/>
      <c r="O35" s="168">
        <f>SUM(O36:O37)</f>
        <v>0</v>
      </c>
      <c r="P35" s="168">
        <f>SUM(P36:P37)</f>
        <v>0</v>
      </c>
      <c r="Q35" s="21"/>
    </row>
    <row r="36" spans="1:19" ht="15" customHeight="1">
      <c r="A36" s="22"/>
      <c r="B36" s="7"/>
      <c r="C36" s="177"/>
      <c r="D36" s="313" t="s">
        <v>134</v>
      </c>
      <c r="E36" s="313"/>
      <c r="F36" s="313"/>
      <c r="G36" s="167">
        <v>0</v>
      </c>
      <c r="H36" s="167">
        <v>0</v>
      </c>
      <c r="I36" s="99"/>
      <c r="J36" s="99"/>
      <c r="K36" s="172"/>
      <c r="L36" s="173" t="s">
        <v>126</v>
      </c>
      <c r="M36" s="173"/>
      <c r="N36" s="173"/>
      <c r="O36" s="168">
        <v>0</v>
      </c>
      <c r="P36" s="168"/>
      <c r="Q36" s="21"/>
    </row>
    <row r="37" spans="1:19" ht="15" customHeight="1">
      <c r="A37" s="22"/>
      <c r="B37" s="7"/>
      <c r="C37" s="177"/>
      <c r="D37" s="313" t="s">
        <v>135</v>
      </c>
      <c r="E37" s="313"/>
      <c r="F37" s="313"/>
      <c r="G37" s="167">
        <v>0</v>
      </c>
      <c r="H37" s="167">
        <v>0</v>
      </c>
      <c r="I37" s="99"/>
      <c r="J37" s="48"/>
      <c r="K37" s="172"/>
      <c r="L37" s="173" t="s">
        <v>127</v>
      </c>
      <c r="M37" s="173"/>
      <c r="N37" s="173"/>
      <c r="O37" s="168">
        <v>0</v>
      </c>
      <c r="P37" s="168"/>
      <c r="Q37" s="21"/>
    </row>
    <row r="38" spans="1:19" ht="15" customHeight="1">
      <c r="A38" s="22"/>
      <c r="B38" s="7"/>
      <c r="C38" s="177"/>
      <c r="D38" s="313" t="s">
        <v>136</v>
      </c>
      <c r="E38" s="313"/>
      <c r="F38" s="313"/>
      <c r="G38" s="167">
        <v>0</v>
      </c>
      <c r="H38" s="167">
        <v>0</v>
      </c>
      <c r="I38" s="99"/>
      <c r="J38" s="99"/>
      <c r="K38" s="172"/>
      <c r="L38" s="314" t="s">
        <v>137</v>
      </c>
      <c r="M38" s="314"/>
      <c r="N38" s="314"/>
      <c r="O38" s="168">
        <v>75493207</v>
      </c>
      <c r="P38" s="168">
        <v>62551446</v>
      </c>
      <c r="Q38" s="21"/>
    </row>
    <row r="39" spans="1:19" ht="15" customHeight="1">
      <c r="A39" s="22"/>
      <c r="B39" s="7"/>
      <c r="C39" s="177"/>
      <c r="D39" s="313" t="s">
        <v>138</v>
      </c>
      <c r="E39" s="313"/>
      <c r="F39" s="313"/>
      <c r="G39" s="167">
        <v>600000</v>
      </c>
      <c r="H39" s="167">
        <v>464000</v>
      </c>
      <c r="I39" s="99"/>
      <c r="J39" s="99"/>
      <c r="K39" s="170"/>
      <c r="L39" s="101"/>
      <c r="M39" s="101"/>
      <c r="N39" s="101"/>
      <c r="O39" s="101"/>
      <c r="P39" s="101"/>
      <c r="Q39" s="21"/>
    </row>
    <row r="40" spans="1:19" ht="15" customHeight="1">
      <c r="A40" s="22"/>
      <c r="B40" s="7"/>
      <c r="C40" s="177"/>
      <c r="D40" s="313" t="s">
        <v>139</v>
      </c>
      <c r="E40" s="313"/>
      <c r="F40" s="313"/>
      <c r="G40" s="167">
        <v>347739</v>
      </c>
      <c r="H40" s="167">
        <v>306813</v>
      </c>
      <c r="I40" s="99"/>
      <c r="J40" s="99"/>
      <c r="K40" s="315" t="s">
        <v>140</v>
      </c>
      <c r="L40" s="315"/>
      <c r="M40" s="315"/>
      <c r="N40" s="315"/>
      <c r="O40" s="174">
        <f>O28-O34</f>
        <v>829171904</v>
      </c>
      <c r="P40" s="178">
        <f>P28-P34</f>
        <v>533095642</v>
      </c>
      <c r="Q40" s="21"/>
    </row>
    <row r="41" spans="1:19" ht="15" customHeight="1">
      <c r="A41" s="22"/>
      <c r="B41" s="7"/>
      <c r="C41" s="91"/>
      <c r="D41" s="7"/>
      <c r="E41" s="91"/>
      <c r="F41" s="91"/>
      <c r="G41" s="36"/>
      <c r="H41" s="36"/>
      <c r="I41" s="99"/>
      <c r="J41" s="99"/>
      <c r="K41" s="101"/>
      <c r="L41" s="101"/>
      <c r="M41" s="101"/>
      <c r="N41" s="101"/>
      <c r="O41" s="101"/>
      <c r="P41" s="101"/>
      <c r="Q41" s="21"/>
    </row>
    <row r="42" spans="1:19" ht="15" customHeight="1">
      <c r="A42" s="22"/>
      <c r="B42" s="7"/>
      <c r="C42" s="177"/>
      <c r="D42" s="313" t="s">
        <v>141</v>
      </c>
      <c r="E42" s="313"/>
      <c r="F42" s="313"/>
      <c r="G42" s="167">
        <v>0</v>
      </c>
      <c r="H42" s="167">
        <v>0</v>
      </c>
      <c r="I42" s="99"/>
      <c r="J42" s="99"/>
      <c r="K42" s="101"/>
      <c r="L42" s="101"/>
      <c r="M42" s="101"/>
      <c r="N42" s="101"/>
      <c r="O42" s="101"/>
      <c r="P42" s="101"/>
      <c r="Q42" s="21"/>
    </row>
    <row r="43" spans="1:19" ht="15" customHeight="1">
      <c r="A43" s="22"/>
      <c r="B43" s="7"/>
      <c r="C43" s="177"/>
      <c r="D43" s="313" t="s">
        <v>91</v>
      </c>
      <c r="E43" s="313"/>
      <c r="F43" s="313"/>
      <c r="G43" s="167">
        <v>0</v>
      </c>
      <c r="H43" s="167">
        <v>0</v>
      </c>
      <c r="I43" s="99"/>
      <c r="J43" s="310" t="s">
        <v>142</v>
      </c>
      <c r="K43" s="310"/>
      <c r="L43" s="310"/>
      <c r="M43" s="310"/>
      <c r="N43" s="310"/>
      <c r="O43" s="179">
        <f>G48+O23+O40</f>
        <v>116037049</v>
      </c>
      <c r="P43" s="179">
        <f>H48+P23+P40</f>
        <v>291483734</v>
      </c>
      <c r="Q43" s="21"/>
    </row>
    <row r="44" spans="1:19" ht="15" customHeight="1">
      <c r="A44" s="22"/>
      <c r="B44" s="7"/>
      <c r="C44" s="177"/>
      <c r="D44" s="313" t="s">
        <v>143</v>
      </c>
      <c r="E44" s="313"/>
      <c r="F44" s="313"/>
      <c r="G44" s="167">
        <v>3637004</v>
      </c>
      <c r="H44" s="167">
        <v>333333</v>
      </c>
      <c r="I44" s="99"/>
      <c r="J44" s="101"/>
      <c r="K44" s="101"/>
      <c r="L44" s="101"/>
      <c r="M44" s="101"/>
      <c r="N44" s="101"/>
      <c r="O44" s="101"/>
      <c r="P44" s="101"/>
      <c r="Q44" s="21"/>
    </row>
    <row r="45" spans="1:19" ht="15" customHeight="1">
      <c r="A45" s="22"/>
      <c r="B45" s="7"/>
      <c r="C45" s="164"/>
      <c r="D45" s="164"/>
      <c r="E45" s="164"/>
      <c r="F45" s="164"/>
      <c r="G45" s="36"/>
      <c r="H45" s="36"/>
      <c r="I45" s="99"/>
      <c r="J45" s="101"/>
      <c r="K45" s="101"/>
      <c r="L45" s="101"/>
      <c r="M45" s="101"/>
      <c r="N45" s="101"/>
      <c r="O45" s="101"/>
      <c r="P45" s="101"/>
      <c r="Q45" s="21"/>
    </row>
    <row r="46" spans="1:19" ht="15" customHeight="1">
      <c r="A46" s="22"/>
      <c r="B46" s="7"/>
      <c r="C46" s="177"/>
      <c r="D46" s="313" t="s">
        <v>144</v>
      </c>
      <c r="E46" s="313"/>
      <c r="F46" s="313"/>
      <c r="G46" s="167">
        <v>284132835</v>
      </c>
      <c r="H46" s="167">
        <v>341815345</v>
      </c>
      <c r="I46" s="99"/>
      <c r="J46" s="101"/>
      <c r="K46" s="101"/>
      <c r="L46" s="101"/>
      <c r="M46" s="101"/>
      <c r="N46" s="101"/>
      <c r="O46" s="101"/>
      <c r="P46" s="101"/>
      <c r="Q46" s="21"/>
    </row>
    <row r="47" spans="1:19">
      <c r="A47" s="22"/>
      <c r="B47" s="7"/>
      <c r="C47" s="91"/>
      <c r="D47" s="7"/>
      <c r="E47" s="91"/>
      <c r="F47" s="91"/>
      <c r="G47" s="36"/>
      <c r="H47" s="36"/>
      <c r="I47" s="99"/>
      <c r="J47" s="310" t="s">
        <v>145</v>
      </c>
      <c r="K47" s="310"/>
      <c r="L47" s="310"/>
      <c r="M47" s="310"/>
      <c r="N47" s="310"/>
      <c r="O47" s="180">
        <f>+P48</f>
        <v>629046812</v>
      </c>
      <c r="P47" s="180">
        <v>337563078</v>
      </c>
      <c r="Q47" s="21"/>
    </row>
    <row r="48" spans="1:19" s="186" customFormat="1">
      <c r="A48" s="181"/>
      <c r="B48" s="182"/>
      <c r="C48" s="309" t="s">
        <v>146</v>
      </c>
      <c r="D48" s="309"/>
      <c r="E48" s="309"/>
      <c r="F48" s="309"/>
      <c r="G48" s="183">
        <f>G14-G27</f>
        <v>1291645607</v>
      </c>
      <c r="H48" s="183">
        <f>H14-H27</f>
        <v>1009143429</v>
      </c>
      <c r="I48" s="184"/>
      <c r="J48" s="310" t="s">
        <v>147</v>
      </c>
      <c r="K48" s="310"/>
      <c r="L48" s="310"/>
      <c r="M48" s="310"/>
      <c r="N48" s="310"/>
      <c r="O48" s="180">
        <f>+O47+O43</f>
        <v>745083861</v>
      </c>
      <c r="P48" s="180">
        <f>+P47+P43</f>
        <v>629046812</v>
      </c>
      <c r="Q48" s="185"/>
      <c r="S48" s="187" t="s">
        <v>75</v>
      </c>
    </row>
    <row r="49" spans="1:17" s="186" customFormat="1">
      <c r="A49" s="181"/>
      <c r="B49" s="182"/>
      <c r="C49" s="177"/>
      <c r="D49" s="177"/>
      <c r="E49" s="177"/>
      <c r="F49" s="177"/>
      <c r="G49" s="188"/>
      <c r="H49" s="188"/>
      <c r="I49" s="182"/>
      <c r="O49" s="189">
        <f>+ESF!D18-EFE!O48</f>
        <v>0</v>
      </c>
      <c r="P49" s="190"/>
      <c r="Q49" s="185"/>
    </row>
    <row r="50" spans="1:17" ht="14.25" customHeight="1">
      <c r="A50" s="50"/>
      <c r="B50" s="51"/>
      <c r="C50" s="191"/>
      <c r="D50" s="191"/>
      <c r="E50" s="191"/>
      <c r="F50" s="191"/>
      <c r="G50" s="192"/>
      <c r="H50" s="192"/>
      <c r="I50" s="51"/>
      <c r="J50" s="57"/>
      <c r="K50" s="57"/>
      <c r="L50" s="57"/>
      <c r="M50" s="57"/>
      <c r="N50" s="57"/>
      <c r="O50" s="57"/>
      <c r="P50" s="193"/>
      <c r="Q50" s="53"/>
    </row>
    <row r="51" spans="1:17" ht="14.25" customHeight="1">
      <c r="A51" s="7"/>
      <c r="I51" s="7"/>
      <c r="J51" s="7"/>
      <c r="K51" s="164"/>
      <c r="L51" s="164"/>
      <c r="M51" s="164"/>
      <c r="N51" s="164"/>
      <c r="O51" s="170"/>
      <c r="P51" s="170"/>
      <c r="Q51" s="6"/>
    </row>
    <row r="52" spans="1:17" ht="6" customHeight="1">
      <c r="A52" s="7"/>
      <c r="I52" s="7"/>
      <c r="J52" s="6"/>
      <c r="K52" s="6"/>
      <c r="L52" s="6"/>
      <c r="M52" s="6"/>
      <c r="N52" s="6"/>
      <c r="O52" s="6"/>
      <c r="P52" s="156"/>
      <c r="Q52" s="6"/>
    </row>
    <row r="53" spans="1:17" ht="15" customHeight="1">
      <c r="A53" s="6"/>
      <c r="B53" s="24"/>
      <c r="C53" s="24"/>
      <c r="D53" s="24"/>
      <c r="E53" s="24"/>
      <c r="F53" s="24"/>
      <c r="G53" s="24"/>
      <c r="H53" s="24"/>
      <c r="I53" s="24"/>
      <c r="J53" s="24"/>
      <c r="K53" s="6"/>
      <c r="L53" s="6"/>
      <c r="M53" s="6"/>
      <c r="N53" s="6"/>
      <c r="O53" s="131" t="str">
        <f>IF(O47=ESF!E18," ","ERROR SALDO FINAL 2015")</f>
        <v xml:space="preserve"> </v>
      </c>
      <c r="P53" s="156"/>
      <c r="Q53" s="6"/>
    </row>
    <row r="54" spans="1:17" ht="22.5" customHeight="1">
      <c r="A54" s="6"/>
      <c r="B54" s="24"/>
      <c r="C54" s="54"/>
      <c r="D54" s="55"/>
      <c r="E54" s="55"/>
      <c r="F54" s="6"/>
      <c r="G54" s="56"/>
      <c r="H54" s="54"/>
      <c r="I54" s="55"/>
      <c r="J54" s="55"/>
      <c r="K54" s="6"/>
      <c r="L54" s="6"/>
      <c r="M54" s="6"/>
      <c r="N54" s="6"/>
      <c r="O54" s="131" t="str">
        <f>IF(O48=ESF!D18," ","ERROR SALDO FINAL 2016")</f>
        <v xml:space="preserve"> </v>
      </c>
      <c r="P54" s="156"/>
      <c r="Q54" s="6"/>
    </row>
    <row r="55" spans="1:17" ht="29.25" customHeight="1">
      <c r="A55" s="6"/>
      <c r="B55" s="24"/>
      <c r="C55" s="54"/>
      <c r="D55" s="311"/>
      <c r="E55" s="311"/>
      <c r="F55" s="311"/>
      <c r="G55" s="311"/>
      <c r="H55" s="54"/>
      <c r="I55" s="55"/>
      <c r="J55" s="55"/>
      <c r="K55" s="6"/>
      <c r="L55" s="312"/>
      <c r="M55" s="312"/>
      <c r="N55" s="312"/>
      <c r="O55" s="312"/>
      <c r="P55" s="156"/>
      <c r="Q55" s="6"/>
    </row>
    <row r="56" spans="1:17" ht="14.1" customHeight="1">
      <c r="A56" s="6"/>
      <c r="B56" s="62"/>
      <c r="C56" s="6"/>
      <c r="D56" s="280" t="s">
        <v>66</v>
      </c>
      <c r="E56" s="280"/>
      <c r="F56" s="280"/>
      <c r="G56" s="280"/>
      <c r="H56" s="6"/>
      <c r="I56" s="25"/>
      <c r="J56" s="6"/>
      <c r="K56" s="70"/>
      <c r="L56" s="280" t="s">
        <v>67</v>
      </c>
      <c r="M56" s="280"/>
      <c r="N56" s="280"/>
      <c r="O56" s="280"/>
      <c r="P56" s="156"/>
      <c r="Q56" s="6"/>
    </row>
    <row r="57" spans="1:17" ht="14.1" customHeight="1">
      <c r="A57" s="6"/>
      <c r="B57" s="64"/>
      <c r="C57" s="6"/>
      <c r="D57" s="275" t="s">
        <v>68</v>
      </c>
      <c r="E57" s="275"/>
      <c r="F57" s="275"/>
      <c r="G57" s="275"/>
      <c r="H57" s="6"/>
      <c r="I57" s="25"/>
      <c r="J57" s="6"/>
      <c r="L57" s="275" t="s">
        <v>158</v>
      </c>
      <c r="M57" s="275"/>
      <c r="N57" s="275"/>
      <c r="O57" s="275"/>
      <c r="P57" s="156"/>
      <c r="Q57" s="6"/>
    </row>
  </sheetData>
  <sheetProtection formatCells="0" selectLockedCells="1"/>
  <mergeCells count="59">
    <mergeCell ref="B9:E9"/>
    <mergeCell ref="J9:M9"/>
    <mergeCell ref="E1:O1"/>
    <mergeCell ref="E2:O2"/>
    <mergeCell ref="E3:O3"/>
    <mergeCell ref="E4:O4"/>
    <mergeCell ref="A6:P6"/>
    <mergeCell ref="B12:F12"/>
    <mergeCell ref="J12:N12"/>
    <mergeCell ref="C14:F14"/>
    <mergeCell ref="K14:N14"/>
    <mergeCell ref="D15:F15"/>
    <mergeCell ref="L15:N15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D57:G57"/>
    <mergeCell ref="L57:O57"/>
    <mergeCell ref="C48:F48"/>
    <mergeCell ref="J48:N48"/>
    <mergeCell ref="D55:G55"/>
    <mergeCell ref="L55:O55"/>
    <mergeCell ref="D56:G56"/>
    <mergeCell ref="L56:O5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showGridLines="0" topLeftCell="A27" workbookViewId="0">
      <selection activeCell="F44" sqref="F44:I45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"/>
      <c r="C1" s="7"/>
      <c r="D1" s="332"/>
      <c r="E1" s="332"/>
      <c r="F1" s="332"/>
      <c r="G1" s="333"/>
      <c r="H1" s="333"/>
      <c r="I1" s="333"/>
      <c r="J1" s="195"/>
      <c r="K1" s="333"/>
      <c r="L1" s="333"/>
      <c r="M1" s="6"/>
      <c r="N1" s="6"/>
    </row>
    <row r="2" spans="2:14" ht="9" customHeight="1"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>
      <c r="B3" s="6"/>
      <c r="C3" s="9"/>
      <c r="D3" s="293"/>
      <c r="E3" s="293"/>
      <c r="F3" s="293"/>
      <c r="G3" s="293"/>
      <c r="H3" s="293"/>
      <c r="I3" s="9"/>
      <c r="J3" s="9"/>
      <c r="K3" s="13"/>
      <c r="L3" s="13"/>
      <c r="M3" s="6"/>
      <c r="N3" s="6"/>
    </row>
    <row r="4" spans="2:14">
      <c r="B4" s="6"/>
      <c r="C4" s="9"/>
      <c r="D4" s="291" t="s">
        <v>148</v>
      </c>
      <c r="E4" s="291"/>
      <c r="F4" s="291"/>
      <c r="G4" s="291"/>
      <c r="H4" s="291"/>
      <c r="I4" s="9"/>
      <c r="J4" s="9"/>
      <c r="K4" s="13"/>
      <c r="L4" s="13"/>
      <c r="M4" s="6"/>
      <c r="N4" s="6"/>
    </row>
    <row r="5" spans="2:14">
      <c r="B5" s="6"/>
      <c r="C5" s="9"/>
      <c r="D5" s="291" t="s">
        <v>70</v>
      </c>
      <c r="E5" s="291"/>
      <c r="F5" s="291"/>
      <c r="G5" s="291"/>
      <c r="H5" s="291"/>
      <c r="I5" s="9"/>
      <c r="J5" s="9"/>
      <c r="K5" s="13"/>
      <c r="L5" s="13"/>
      <c r="M5" s="6"/>
      <c r="N5" s="6"/>
    </row>
    <row r="6" spans="2:14">
      <c r="B6" s="6"/>
      <c r="C6" s="9"/>
      <c r="D6" s="291" t="s">
        <v>2</v>
      </c>
      <c r="E6" s="291"/>
      <c r="F6" s="291"/>
      <c r="G6" s="291"/>
      <c r="H6" s="291"/>
      <c r="I6" s="9"/>
      <c r="J6" s="9"/>
      <c r="K6" s="13"/>
      <c r="L6" s="13"/>
      <c r="M6" s="6"/>
      <c r="N6" s="6"/>
    </row>
    <row r="7" spans="2:14">
      <c r="B7" s="117"/>
      <c r="C7" s="196"/>
      <c r="D7" s="321" t="s">
        <v>149</v>
      </c>
      <c r="E7" s="321"/>
      <c r="F7" s="321"/>
      <c r="G7" s="321"/>
      <c r="H7" s="321"/>
      <c r="I7" s="197"/>
      <c r="J7" s="198"/>
      <c r="K7" s="198"/>
      <c r="L7" s="198"/>
      <c r="M7" s="198"/>
      <c r="N7" s="198"/>
    </row>
    <row r="8" spans="2:14" ht="9.75" customHeight="1">
      <c r="B8" s="292"/>
      <c r="C8" s="292"/>
      <c r="D8" s="292"/>
      <c r="E8" s="292"/>
      <c r="F8" s="292"/>
      <c r="G8" s="292"/>
      <c r="H8" s="292"/>
      <c r="I8" s="292"/>
      <c r="J8" s="292"/>
      <c r="K8" s="6"/>
      <c r="L8" s="6"/>
      <c r="M8" s="6"/>
      <c r="N8" s="6"/>
    </row>
    <row r="9" spans="2:14" ht="8.25" customHeight="1">
      <c r="B9" s="322"/>
      <c r="C9" s="292"/>
      <c r="D9" s="292"/>
      <c r="E9" s="292"/>
      <c r="F9" s="292"/>
      <c r="G9" s="292"/>
      <c r="H9" s="292"/>
      <c r="I9" s="292"/>
      <c r="J9" s="292"/>
      <c r="K9" s="6"/>
      <c r="L9" s="6"/>
      <c r="M9" s="6"/>
      <c r="N9" s="6"/>
    </row>
    <row r="10" spans="2:14">
      <c r="B10" s="199"/>
      <c r="C10" s="323" t="s">
        <v>71</v>
      </c>
      <c r="D10" s="323"/>
      <c r="E10" s="325" t="s">
        <v>150</v>
      </c>
      <c r="F10" s="325" t="s">
        <v>151</v>
      </c>
      <c r="G10" s="323" t="s">
        <v>152</v>
      </c>
      <c r="H10" s="323" t="s">
        <v>153</v>
      </c>
      <c r="I10" s="323" t="s">
        <v>154</v>
      </c>
      <c r="J10" s="200"/>
      <c r="K10" s="201"/>
      <c r="L10" s="201"/>
      <c r="M10" s="201"/>
      <c r="N10" s="201"/>
    </row>
    <row r="11" spans="2:14">
      <c r="B11" s="202"/>
      <c r="C11" s="324"/>
      <c r="D11" s="324"/>
      <c r="E11" s="326"/>
      <c r="F11" s="326"/>
      <c r="G11" s="324"/>
      <c r="H11" s="324"/>
      <c r="I11" s="324"/>
      <c r="J11" s="203"/>
      <c r="K11" s="201"/>
      <c r="L11" s="201"/>
      <c r="M11" s="201"/>
      <c r="N11" s="201"/>
    </row>
    <row r="12" spans="2:14" ht="6" customHeight="1">
      <c r="B12" s="327"/>
      <c r="C12" s="292"/>
      <c r="D12" s="292"/>
      <c r="E12" s="292"/>
      <c r="F12" s="292"/>
      <c r="G12" s="292"/>
      <c r="H12" s="292"/>
      <c r="I12" s="292"/>
      <c r="J12" s="328"/>
      <c r="K12" s="6"/>
      <c r="L12" s="6"/>
      <c r="M12" s="6"/>
      <c r="N12" s="6"/>
    </row>
    <row r="13" spans="2:14" ht="10.5" customHeight="1">
      <c r="B13" s="329"/>
      <c r="C13" s="330"/>
      <c r="D13" s="330"/>
      <c r="E13" s="330"/>
      <c r="F13" s="330"/>
      <c r="G13" s="330"/>
      <c r="H13" s="330"/>
      <c r="I13" s="330"/>
      <c r="J13" s="331"/>
      <c r="K13" s="13"/>
      <c r="L13" s="13"/>
      <c r="M13" s="6"/>
      <c r="N13" s="6"/>
    </row>
    <row r="14" spans="2:14">
      <c r="B14" s="204"/>
      <c r="C14" s="318" t="s">
        <v>6</v>
      </c>
      <c r="D14" s="318"/>
      <c r="E14" s="205"/>
      <c r="F14" s="205"/>
      <c r="G14" s="205"/>
      <c r="H14" s="205"/>
      <c r="I14" s="205"/>
      <c r="J14" s="206"/>
      <c r="K14" s="13"/>
      <c r="L14" s="13"/>
      <c r="M14" s="6"/>
      <c r="N14" s="6"/>
    </row>
    <row r="15" spans="2:14">
      <c r="B15" s="37"/>
      <c r="C15" s="207"/>
      <c r="D15" s="207"/>
      <c r="E15" s="205"/>
      <c r="F15" s="205"/>
      <c r="G15" s="205"/>
      <c r="H15" s="205"/>
      <c r="I15" s="205"/>
      <c r="J15" s="206"/>
      <c r="K15" s="13"/>
      <c r="L15" s="13"/>
      <c r="M15" s="6"/>
      <c r="N15" s="6"/>
    </row>
    <row r="16" spans="2:14">
      <c r="B16" s="208"/>
      <c r="C16" s="284" t="s">
        <v>8</v>
      </c>
      <c r="D16" s="284"/>
      <c r="E16" s="209">
        <f>SUM(E18:E24)</f>
        <v>1017270139.52</v>
      </c>
      <c r="F16" s="209">
        <f>SUM(F18:F24)</f>
        <v>99856632559.910019</v>
      </c>
      <c r="G16" s="209">
        <f>SUM(G18:G24)</f>
        <v>99217627121.069992</v>
      </c>
      <c r="H16" s="209">
        <f>SUM(H18:H24)</f>
        <v>1656275578.3600078</v>
      </c>
      <c r="I16" s="210">
        <f>SUM(I18:I24)</f>
        <v>639005438.84000802</v>
      </c>
      <c r="J16" s="211"/>
      <c r="K16" s="13"/>
      <c r="L16" s="13"/>
      <c r="M16" s="6"/>
      <c r="N16" s="6"/>
    </row>
    <row r="17" spans="2:16">
      <c r="B17" s="22"/>
      <c r="C17" s="7"/>
      <c r="D17" s="7"/>
      <c r="E17" s="99"/>
      <c r="F17" s="99"/>
      <c r="G17" s="99"/>
      <c r="H17" s="99"/>
      <c r="I17" s="99"/>
      <c r="J17" s="212"/>
      <c r="K17" s="13"/>
      <c r="L17" s="13"/>
      <c r="M17" s="6"/>
      <c r="N17" s="6"/>
      <c r="O17" s="6"/>
    </row>
    <row r="18" spans="2:16">
      <c r="B18" s="213"/>
      <c r="C18" s="317" t="s">
        <v>10</v>
      </c>
      <c r="D18" s="317"/>
      <c r="E18" s="167">
        <v>629046812.29999995</v>
      </c>
      <c r="F18" s="167">
        <v>85166288561.910004</v>
      </c>
      <c r="G18" s="167">
        <v>85050251513.25</v>
      </c>
      <c r="H18" s="36">
        <f t="shared" ref="H18:H24" si="0">E18+F18-G18</f>
        <v>745083860.96000671</v>
      </c>
      <c r="I18" s="214">
        <f t="shared" ref="I18:I24" si="1">H18-E18</f>
        <v>116037048.66000676</v>
      </c>
      <c r="J18" s="212"/>
      <c r="K18" s="13"/>
      <c r="L18" s="13"/>
      <c r="M18" s="6"/>
      <c r="N18" s="6"/>
      <c r="O18" s="6"/>
    </row>
    <row r="19" spans="2:16">
      <c r="B19" s="213"/>
      <c r="C19" s="317" t="s">
        <v>12</v>
      </c>
      <c r="D19" s="317"/>
      <c r="E19" s="167">
        <v>332603488.74000001</v>
      </c>
      <c r="F19" s="167">
        <v>14683422661.040001</v>
      </c>
      <c r="G19" s="167">
        <v>14155245248.559999</v>
      </c>
      <c r="H19" s="36">
        <f t="shared" si="0"/>
        <v>860780901.22000122</v>
      </c>
      <c r="I19" s="215">
        <f t="shared" si="1"/>
        <v>528177412.48000121</v>
      </c>
      <c r="J19" s="212"/>
      <c r="K19" s="13"/>
      <c r="L19" s="13"/>
      <c r="M19" s="6"/>
      <c r="N19" s="6"/>
      <c r="O19" s="6"/>
    </row>
    <row r="20" spans="2:16">
      <c r="B20" s="213"/>
      <c r="C20" s="317" t="s">
        <v>14</v>
      </c>
      <c r="D20" s="317"/>
      <c r="E20" s="167">
        <v>47075745.640000001</v>
      </c>
      <c r="F20" s="167">
        <v>6921336.96</v>
      </c>
      <c r="G20" s="167">
        <v>12130359.26</v>
      </c>
      <c r="H20" s="36">
        <f t="shared" si="0"/>
        <v>41866723.340000004</v>
      </c>
      <c r="I20" s="215">
        <f t="shared" si="1"/>
        <v>-5209022.299999997</v>
      </c>
      <c r="J20" s="212"/>
      <c r="K20" s="13"/>
      <c r="L20" s="13"/>
      <c r="M20" s="6"/>
      <c r="N20" s="6"/>
      <c r="O20" s="6"/>
      <c r="P20">
        <v>107254326</v>
      </c>
    </row>
    <row r="21" spans="2:16">
      <c r="B21" s="22"/>
      <c r="C21" s="317" t="s">
        <v>16</v>
      </c>
      <c r="D21" s="317"/>
      <c r="E21" s="167"/>
      <c r="F21" s="167"/>
      <c r="G21" s="167"/>
      <c r="H21" s="36">
        <f t="shared" si="0"/>
        <v>0</v>
      </c>
      <c r="I21" s="36">
        <f t="shared" si="1"/>
        <v>0</v>
      </c>
      <c r="J21" s="212"/>
      <c r="K21" s="13"/>
      <c r="L21" s="13"/>
      <c r="M21" s="6"/>
      <c r="N21" s="6"/>
      <c r="O21" s="6" t="s">
        <v>75</v>
      </c>
      <c r="P21">
        <v>147231135</v>
      </c>
    </row>
    <row r="22" spans="2:16">
      <c r="B22" s="22"/>
      <c r="C22" s="317" t="s">
        <v>18</v>
      </c>
      <c r="D22" s="317"/>
      <c r="E22" s="167">
        <v>8544092.8399999999</v>
      </c>
      <c r="F22" s="167">
        <v>0</v>
      </c>
      <c r="G22" s="167">
        <v>0</v>
      </c>
      <c r="H22" s="36">
        <f t="shared" si="0"/>
        <v>8544092.8399999999</v>
      </c>
      <c r="I22" s="216">
        <f t="shared" si="1"/>
        <v>0</v>
      </c>
      <c r="J22" s="212"/>
      <c r="K22" s="13"/>
      <c r="L22" s="13"/>
      <c r="M22" s="6"/>
      <c r="N22" s="6"/>
      <c r="O22" s="6"/>
      <c r="P22">
        <v>183752220</v>
      </c>
    </row>
    <row r="23" spans="2:16">
      <c r="B23" s="213"/>
      <c r="C23" s="317" t="s">
        <v>20</v>
      </c>
      <c r="D23" s="317"/>
      <c r="E23" s="167"/>
      <c r="F23" s="167"/>
      <c r="G23" s="167"/>
      <c r="H23" s="36">
        <f t="shared" si="0"/>
        <v>0</v>
      </c>
      <c r="I23" s="36">
        <f t="shared" si="1"/>
        <v>0</v>
      </c>
      <c r="J23" s="212"/>
      <c r="K23" s="13"/>
      <c r="L23" s="13"/>
      <c r="M23" s="6" t="s">
        <v>75</v>
      </c>
      <c r="N23" s="6"/>
      <c r="O23" s="6"/>
    </row>
    <row r="24" spans="2:16">
      <c r="B24" s="22"/>
      <c r="C24" s="317" t="s">
        <v>22</v>
      </c>
      <c r="D24" s="317"/>
      <c r="E24" s="167"/>
      <c r="F24" s="167"/>
      <c r="G24" s="167"/>
      <c r="H24" s="36">
        <f t="shared" si="0"/>
        <v>0</v>
      </c>
      <c r="I24" s="36">
        <f t="shared" si="1"/>
        <v>0</v>
      </c>
      <c r="J24" s="212"/>
    </row>
    <row r="25" spans="2:16">
      <c r="B25" s="213"/>
      <c r="C25" s="175"/>
      <c r="D25" s="175"/>
      <c r="E25" s="217"/>
      <c r="F25" s="217"/>
      <c r="G25" s="217"/>
      <c r="H25" s="217"/>
      <c r="I25" s="217"/>
      <c r="J25" s="212"/>
    </row>
    <row r="26" spans="2:16">
      <c r="B26" s="218"/>
      <c r="C26" s="284" t="s">
        <v>27</v>
      </c>
      <c r="D26" s="284"/>
      <c r="E26" s="209">
        <f>E28+E29+E30+E31+E32-E33+E34-E35-E36</f>
        <v>34390548893.699997</v>
      </c>
      <c r="F26" s="209">
        <f>F28+F29+F30+F31+F32-F33+F34-F35+F36</f>
        <v>1766984160.6799998</v>
      </c>
      <c r="G26" s="209">
        <f>G28+G29+G30+G31+G32-G33+G34-G35+G36</f>
        <v>285172088.40000004</v>
      </c>
      <c r="H26" s="209">
        <f>H28+H29+H30+H31+H32-H33+H34-H35+H36</f>
        <v>35872360965.979996</v>
      </c>
      <c r="I26" s="209">
        <f>I28+I29+I30+I31+I32-I33+I34-I35+I36</f>
        <v>1481812072.2800016</v>
      </c>
      <c r="J26" s="211"/>
    </row>
    <row r="27" spans="2:16">
      <c r="B27" s="213"/>
      <c r="C27" s="7"/>
      <c r="D27" s="175"/>
      <c r="E27" s="99"/>
      <c r="F27" s="99"/>
      <c r="G27" s="99"/>
      <c r="H27" s="99"/>
      <c r="I27" s="99"/>
      <c r="J27" s="212"/>
    </row>
    <row r="28" spans="2:16">
      <c r="B28" s="213"/>
      <c r="C28" s="317" t="s">
        <v>29</v>
      </c>
      <c r="D28" s="317"/>
      <c r="E28" s="167">
        <v>7013573.9100000001</v>
      </c>
      <c r="F28" s="167">
        <v>88612704.629999995</v>
      </c>
      <c r="G28" s="167">
        <v>77304348.469999999</v>
      </c>
      <c r="H28" s="36">
        <f t="shared" ref="H28:H36" si="2">E28+F28-G28</f>
        <v>18321930.069999993</v>
      </c>
      <c r="I28" s="36">
        <f t="shared" ref="I28:I36" si="3">H28-E28</f>
        <v>11308356.159999993</v>
      </c>
      <c r="J28" s="212"/>
    </row>
    <row r="29" spans="2:16">
      <c r="B29" s="22"/>
      <c r="C29" s="317" t="s">
        <v>31</v>
      </c>
      <c r="D29" s="317"/>
      <c r="E29" s="167">
        <v>10485456.85</v>
      </c>
      <c r="F29" s="167">
        <v>0</v>
      </c>
      <c r="G29" s="167">
        <v>39678</v>
      </c>
      <c r="H29" s="36">
        <f t="shared" si="2"/>
        <v>10445778.85</v>
      </c>
      <c r="I29" s="216">
        <f t="shared" si="3"/>
        <v>-39678</v>
      </c>
      <c r="J29" s="212"/>
    </row>
    <row r="30" spans="2:16">
      <c r="B30" s="22"/>
      <c r="C30" s="317" t="s">
        <v>33</v>
      </c>
      <c r="D30" s="317"/>
      <c r="E30" s="167">
        <v>32776908458.529999</v>
      </c>
      <c r="F30" s="167">
        <v>1531329861.6099999</v>
      </c>
      <c r="G30" s="167">
        <v>197447028.46000001</v>
      </c>
      <c r="H30" s="36">
        <f t="shared" si="2"/>
        <v>34110791291.68</v>
      </c>
      <c r="I30" s="36">
        <f t="shared" si="3"/>
        <v>1333882833.1500015</v>
      </c>
      <c r="J30" s="212"/>
    </row>
    <row r="31" spans="2:16">
      <c r="B31" s="22"/>
      <c r="C31" s="317" t="s">
        <v>155</v>
      </c>
      <c r="D31" s="317"/>
      <c r="E31" s="167">
        <v>1584872243.8599999</v>
      </c>
      <c r="F31" s="167">
        <v>140138366.52000001</v>
      </c>
      <c r="G31" s="167">
        <v>8538253.4700000007</v>
      </c>
      <c r="H31" s="36">
        <f t="shared" si="2"/>
        <v>1716472356.9099998</v>
      </c>
      <c r="I31" s="36">
        <f t="shared" si="3"/>
        <v>131600113.04999995</v>
      </c>
      <c r="J31" s="212"/>
    </row>
    <row r="32" spans="2:16">
      <c r="B32" s="22"/>
      <c r="C32" s="317" t="s">
        <v>37</v>
      </c>
      <c r="D32" s="317"/>
      <c r="E32" s="167">
        <v>11269160.550000001</v>
      </c>
      <c r="F32" s="167">
        <v>6903227.9199999999</v>
      </c>
      <c r="G32" s="167">
        <v>1842780</v>
      </c>
      <c r="H32" s="36">
        <f t="shared" si="2"/>
        <v>16329608.469999999</v>
      </c>
      <c r="I32" s="36">
        <f t="shared" si="3"/>
        <v>5060447.9199999981</v>
      </c>
      <c r="J32" s="212"/>
      <c r="P32">
        <v>487061009</v>
      </c>
    </row>
    <row r="33" spans="2:18">
      <c r="B33" s="22"/>
      <c r="C33" s="317" t="s">
        <v>39</v>
      </c>
      <c r="D33" s="317"/>
      <c r="E33" s="167"/>
      <c r="F33" s="167"/>
      <c r="G33" s="167"/>
      <c r="H33" s="36">
        <f t="shared" si="2"/>
        <v>0</v>
      </c>
      <c r="I33" s="36">
        <f t="shared" si="3"/>
        <v>0</v>
      </c>
      <c r="J33" s="212"/>
    </row>
    <row r="34" spans="2:18">
      <c r="B34" s="22"/>
      <c r="C34" s="317" t="s">
        <v>41</v>
      </c>
      <c r="D34" s="317"/>
      <c r="E34" s="167"/>
      <c r="F34" s="167"/>
      <c r="G34" s="167"/>
      <c r="H34" s="36">
        <f t="shared" si="2"/>
        <v>0</v>
      </c>
      <c r="I34" s="36">
        <f t="shared" si="3"/>
        <v>0</v>
      </c>
      <c r="J34" s="212"/>
    </row>
    <row r="35" spans="2:18">
      <c r="B35" s="22"/>
      <c r="C35" s="317" t="s">
        <v>42</v>
      </c>
      <c r="D35" s="317"/>
      <c r="E35" s="219"/>
      <c r="F35" s="167"/>
      <c r="G35" s="167"/>
      <c r="H35" s="214">
        <f t="shared" si="2"/>
        <v>0</v>
      </c>
      <c r="I35" s="214">
        <f t="shared" si="3"/>
        <v>0</v>
      </c>
      <c r="J35" s="212"/>
    </row>
    <row r="36" spans="2:18">
      <c r="B36" s="213"/>
      <c r="C36" s="317" t="s">
        <v>44</v>
      </c>
      <c r="D36" s="317"/>
      <c r="E36" s="167"/>
      <c r="F36" s="167"/>
      <c r="G36" s="167"/>
      <c r="H36" s="36">
        <f t="shared" si="2"/>
        <v>0</v>
      </c>
      <c r="I36" s="36">
        <f t="shared" si="3"/>
        <v>0</v>
      </c>
      <c r="J36" s="212"/>
      <c r="P36">
        <v>8045382</v>
      </c>
    </row>
    <row r="37" spans="2:18">
      <c r="B37" s="22"/>
      <c r="C37" s="175"/>
      <c r="D37" s="175"/>
      <c r="E37" s="217"/>
      <c r="F37" s="99"/>
      <c r="G37" s="99"/>
      <c r="H37" s="99"/>
      <c r="I37" s="99"/>
      <c r="J37" s="212"/>
    </row>
    <row r="38" spans="2:18">
      <c r="B38" s="37"/>
      <c r="C38" s="318" t="s">
        <v>156</v>
      </c>
      <c r="D38" s="318"/>
      <c r="E38" s="209">
        <f>E16+E26</f>
        <v>35407819033.219994</v>
      </c>
      <c r="F38" s="209">
        <f>F16+F26</f>
        <v>101623616720.59001</v>
      </c>
      <c r="G38" s="209">
        <f>G16+G26</f>
        <v>99502799209.469986</v>
      </c>
      <c r="H38" s="209">
        <f>H16+H26</f>
        <v>37528636544.340004</v>
      </c>
      <c r="I38" s="209">
        <f>I16+I26</f>
        <v>2120817511.1200097</v>
      </c>
      <c r="J38" s="206"/>
      <c r="P38">
        <v>528624252</v>
      </c>
    </row>
    <row r="39" spans="2:18">
      <c r="B39" s="50"/>
      <c r="C39" s="51"/>
      <c r="D39" s="51"/>
      <c r="E39" s="51"/>
      <c r="F39" s="51"/>
      <c r="G39" s="51"/>
      <c r="H39" s="51"/>
      <c r="I39" s="51"/>
      <c r="J39" s="220"/>
    </row>
    <row r="40" spans="2:18">
      <c r="B40" s="221"/>
      <c r="C40" s="222"/>
      <c r="D40" s="223"/>
      <c r="E40" s="224"/>
      <c r="F40" s="224"/>
      <c r="G40" s="224"/>
      <c r="H40" s="225"/>
      <c r="I40" s="221"/>
      <c r="J40" s="221"/>
    </row>
    <row r="41" spans="2:18">
      <c r="B41" s="6"/>
      <c r="C41" s="319" t="s">
        <v>65</v>
      </c>
      <c r="D41" s="319"/>
      <c r="E41" s="319"/>
      <c r="F41" s="319"/>
      <c r="G41" s="319"/>
      <c r="H41" s="319"/>
      <c r="I41" s="319"/>
      <c r="J41" s="24"/>
      <c r="K41" s="24"/>
      <c r="L41" s="6"/>
      <c r="M41" s="6"/>
      <c r="N41" s="6"/>
      <c r="O41" s="6"/>
      <c r="P41" s="6"/>
      <c r="Q41" s="6"/>
      <c r="R41" s="6"/>
    </row>
    <row r="42" spans="2:18">
      <c r="B42" s="6"/>
      <c r="C42" s="24"/>
      <c r="D42" s="54"/>
      <c r="E42" s="55"/>
      <c r="F42" s="55"/>
      <c r="G42" s="6"/>
      <c r="H42" s="56"/>
      <c r="I42" s="54"/>
      <c r="J42" s="55"/>
      <c r="K42" s="55"/>
      <c r="L42" s="6"/>
      <c r="M42" s="6"/>
      <c r="N42" s="6"/>
      <c r="O42" s="6"/>
      <c r="P42" s="6"/>
      <c r="Q42" s="6"/>
      <c r="R42" s="6"/>
    </row>
    <row r="43" spans="2:18">
      <c r="B43" s="6"/>
      <c r="C43" s="320"/>
      <c r="D43" s="320"/>
      <c r="E43" s="55"/>
      <c r="F43" s="312"/>
      <c r="G43" s="312"/>
      <c r="H43" s="312"/>
      <c r="I43" s="312"/>
      <c r="J43" s="55"/>
      <c r="K43" s="55"/>
      <c r="L43" s="6"/>
      <c r="M43" s="6"/>
      <c r="N43" s="6"/>
      <c r="O43" s="6"/>
      <c r="P43" s="6"/>
      <c r="Q43" s="6"/>
      <c r="R43" s="6"/>
    </row>
    <row r="44" spans="2:18">
      <c r="B44" s="6"/>
      <c r="C44" s="280" t="s">
        <v>157</v>
      </c>
      <c r="D44" s="280"/>
      <c r="E44" s="70"/>
      <c r="F44" s="280" t="s">
        <v>67</v>
      </c>
      <c r="G44" s="280"/>
      <c r="H44" s="280"/>
      <c r="I44" s="280"/>
      <c r="J44" s="25"/>
      <c r="K44" s="6"/>
      <c r="Q44" s="6"/>
      <c r="R44" s="6"/>
    </row>
    <row r="45" spans="2:18">
      <c r="B45" s="6"/>
      <c r="C45" s="275" t="s">
        <v>68</v>
      </c>
      <c r="D45" s="275"/>
      <c r="E45" s="34"/>
      <c r="F45" s="275" t="s">
        <v>158</v>
      </c>
      <c r="G45" s="275"/>
      <c r="H45" s="275"/>
      <c r="I45" s="275"/>
      <c r="J45" s="25"/>
      <c r="K45" s="6"/>
      <c r="Q45" s="6"/>
      <c r="R45" s="6"/>
    </row>
    <row r="46" spans="2:18">
      <c r="C46" s="6"/>
      <c r="D46" s="6"/>
      <c r="E46" s="81"/>
      <c r="F46" s="6"/>
      <c r="G46" s="6"/>
      <c r="H46" s="6"/>
    </row>
    <row r="47" spans="2:18" hidden="1">
      <c r="C47" s="6"/>
      <c r="D47" s="6"/>
      <c r="E47" s="81"/>
      <c r="F47" s="6"/>
      <c r="G47" s="6"/>
      <c r="H47" s="6"/>
      <c r="P47" s="226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5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44:D44"/>
    <mergeCell ref="F44:I44"/>
    <mergeCell ref="C45:D45"/>
    <mergeCell ref="F45:I45"/>
    <mergeCell ref="C34:D34"/>
    <mergeCell ref="C35:D35"/>
    <mergeCell ref="C36:D36"/>
    <mergeCell ref="C38:D38"/>
    <mergeCell ref="C41:I41"/>
    <mergeCell ref="C43:D43"/>
    <mergeCell ref="F43:I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G91"/>
  <sheetViews>
    <sheetView topLeftCell="A82" workbookViewId="0">
      <selection activeCell="D100" sqref="D100"/>
    </sheetView>
  </sheetViews>
  <sheetFormatPr baseColWidth="10" defaultRowHeight="11.25"/>
  <cols>
    <col min="1" max="1" width="44.28515625" style="227" customWidth="1"/>
    <col min="2" max="2" width="16.5703125" style="227" customWidth="1"/>
    <col min="3" max="3" width="16.7109375" style="227" customWidth="1"/>
    <col min="4" max="4" width="45.42578125" style="227" customWidth="1"/>
    <col min="5" max="5" width="16" style="227" customWidth="1"/>
    <col min="6" max="6" width="16.5703125" style="227" customWidth="1"/>
    <col min="7" max="16384" width="11.42578125" style="227"/>
  </cols>
  <sheetData>
    <row r="5" spans="1:6" ht="12" thickBot="1"/>
    <row r="6" spans="1:6">
      <c r="A6" s="334" t="s">
        <v>159</v>
      </c>
      <c r="B6" s="335"/>
      <c r="C6" s="335"/>
      <c r="D6" s="335"/>
      <c r="E6" s="335"/>
      <c r="F6" s="336"/>
    </row>
    <row r="7" spans="1:6">
      <c r="A7" s="337" t="s">
        <v>160</v>
      </c>
      <c r="B7" s="338"/>
      <c r="C7" s="338"/>
      <c r="D7" s="338"/>
      <c r="E7" s="338"/>
      <c r="F7" s="339"/>
    </row>
    <row r="8" spans="1:6">
      <c r="A8" s="337" t="s">
        <v>161</v>
      </c>
      <c r="B8" s="338"/>
      <c r="C8" s="338"/>
      <c r="D8" s="338"/>
      <c r="E8" s="338"/>
      <c r="F8" s="339"/>
    </row>
    <row r="9" spans="1:6" ht="12" thickBot="1">
      <c r="A9" s="340" t="s">
        <v>162</v>
      </c>
      <c r="B9" s="341"/>
      <c r="C9" s="341"/>
      <c r="D9" s="341"/>
      <c r="E9" s="341"/>
      <c r="F9" s="342"/>
    </row>
    <row r="10" spans="1:6" ht="23.25" thickBot="1">
      <c r="A10" s="228" t="s">
        <v>163</v>
      </c>
      <c r="B10" s="229" t="s">
        <v>164</v>
      </c>
      <c r="C10" s="229" t="s">
        <v>165</v>
      </c>
      <c r="D10" s="230" t="s">
        <v>163</v>
      </c>
      <c r="E10" s="229" t="s">
        <v>164</v>
      </c>
      <c r="F10" s="229" t="s">
        <v>165</v>
      </c>
    </row>
    <row r="11" spans="1:6" ht="25.5" customHeight="1">
      <c r="A11" s="231" t="s">
        <v>166</v>
      </c>
      <c r="B11" s="232"/>
      <c r="C11" s="232"/>
      <c r="D11" s="233" t="s">
        <v>7</v>
      </c>
      <c r="E11" s="234"/>
      <c r="F11" s="234"/>
    </row>
    <row r="12" spans="1:6">
      <c r="A12" s="231" t="s">
        <v>8</v>
      </c>
      <c r="B12" s="235"/>
      <c r="C12" s="235"/>
      <c r="D12" s="233" t="s">
        <v>9</v>
      </c>
      <c r="E12" s="236"/>
      <c r="F12" s="236"/>
    </row>
    <row r="13" spans="1:6" ht="24" customHeight="1">
      <c r="A13" s="237" t="s">
        <v>167</v>
      </c>
      <c r="B13" s="238">
        <f>SUM(B14:B20)</f>
        <v>745083861</v>
      </c>
      <c r="C13" s="238">
        <f>SUM(C14:C20)</f>
        <v>629046812</v>
      </c>
      <c r="D13" s="239" t="s">
        <v>168</v>
      </c>
      <c r="E13" s="234">
        <f>SUM(E14:E22)</f>
        <v>1746793405</v>
      </c>
      <c r="F13" s="234">
        <f>SUM(F14:F22)</f>
        <v>1506971420</v>
      </c>
    </row>
    <row r="14" spans="1:6" ht="15" customHeight="1">
      <c r="A14" s="237" t="s">
        <v>169</v>
      </c>
      <c r="B14" s="240">
        <v>21944212</v>
      </c>
      <c r="C14" s="240">
        <v>18648896</v>
      </c>
      <c r="D14" s="239" t="s">
        <v>170</v>
      </c>
      <c r="E14" s="236">
        <v>536484716</v>
      </c>
      <c r="F14" s="236">
        <v>236171242</v>
      </c>
    </row>
    <row r="15" spans="1:6" ht="15" customHeight="1">
      <c r="A15" s="237" t="s">
        <v>171</v>
      </c>
      <c r="B15" s="240">
        <v>642942745</v>
      </c>
      <c r="C15" s="240">
        <v>450746781</v>
      </c>
      <c r="D15" s="239" t="s">
        <v>172</v>
      </c>
      <c r="E15" s="236">
        <v>366691715</v>
      </c>
      <c r="F15" s="236">
        <v>479612378</v>
      </c>
    </row>
    <row r="16" spans="1:6" ht="15.75" customHeight="1">
      <c r="A16" s="237" t="s">
        <v>173</v>
      </c>
      <c r="B16" s="240"/>
      <c r="C16" s="240">
        <v>0</v>
      </c>
      <c r="D16" s="239" t="s">
        <v>174</v>
      </c>
      <c r="E16" s="236">
        <v>418146775</v>
      </c>
      <c r="F16" s="236">
        <v>516406809</v>
      </c>
    </row>
    <row r="17" spans="1:6" ht="15.75" customHeight="1">
      <c r="A17" s="237" t="s">
        <v>175</v>
      </c>
      <c r="B17" s="240">
        <v>25041731</v>
      </c>
      <c r="C17" s="240">
        <v>122340114</v>
      </c>
      <c r="D17" s="239" t="s">
        <v>176</v>
      </c>
      <c r="E17" s="236"/>
      <c r="F17" s="236">
        <v>0</v>
      </c>
    </row>
    <row r="18" spans="1:6">
      <c r="A18" s="237" t="s">
        <v>177</v>
      </c>
      <c r="B18" s="240">
        <v>12541948</v>
      </c>
      <c r="C18" s="240">
        <v>12621710</v>
      </c>
      <c r="D18" s="239" t="s">
        <v>178</v>
      </c>
      <c r="E18" s="236">
        <v>30282267</v>
      </c>
      <c r="F18" s="236">
        <v>24729316</v>
      </c>
    </row>
    <row r="19" spans="1:6" ht="24.75" customHeight="1">
      <c r="A19" s="237" t="s">
        <v>179</v>
      </c>
      <c r="B19" s="240">
        <v>42613225</v>
      </c>
      <c r="C19" s="240">
        <v>24689311</v>
      </c>
      <c r="D19" s="239" t="s">
        <v>180</v>
      </c>
      <c r="E19" s="236"/>
      <c r="F19" s="236">
        <v>0</v>
      </c>
    </row>
    <row r="20" spans="1:6" ht="16.5" customHeight="1">
      <c r="A20" s="237" t="s">
        <v>181</v>
      </c>
      <c r="B20" s="240"/>
      <c r="C20" s="240">
        <v>0</v>
      </c>
      <c r="D20" s="239" t="s">
        <v>182</v>
      </c>
      <c r="E20" s="236">
        <v>85604818</v>
      </c>
      <c r="F20" s="236">
        <v>87273179</v>
      </c>
    </row>
    <row r="21" spans="1:6" ht="22.5" customHeight="1">
      <c r="A21" s="241" t="s">
        <v>183</v>
      </c>
      <c r="B21" s="238">
        <f>SUM(B22:B28)</f>
        <v>860780901</v>
      </c>
      <c r="C21" s="238">
        <f>SUM(C22:C28)</f>
        <v>332603488</v>
      </c>
      <c r="D21" s="239" t="s">
        <v>184</v>
      </c>
      <c r="E21" s="236"/>
      <c r="F21" s="236">
        <v>0</v>
      </c>
    </row>
    <row r="22" spans="1:6" ht="14.25" customHeight="1">
      <c r="A22" s="237" t="s">
        <v>185</v>
      </c>
      <c r="B22" s="240"/>
      <c r="C22" s="240">
        <v>0</v>
      </c>
      <c r="D22" s="239" t="s">
        <v>186</v>
      </c>
      <c r="E22" s="236">
        <v>309583114</v>
      </c>
      <c r="F22" s="236">
        <v>162778496</v>
      </c>
    </row>
    <row r="23" spans="1:6" ht="12.75" customHeight="1">
      <c r="A23" s="237" t="s">
        <v>187</v>
      </c>
      <c r="B23" s="240">
        <v>6224395</v>
      </c>
      <c r="C23" s="240">
        <v>6224394</v>
      </c>
      <c r="D23" s="239" t="s">
        <v>188</v>
      </c>
      <c r="E23" s="234">
        <f>SUM(E24:E26)</f>
        <v>27211</v>
      </c>
      <c r="F23" s="234">
        <f>SUM(F24:F26)</f>
        <v>33809</v>
      </c>
    </row>
    <row r="24" spans="1:6" ht="14.25" customHeight="1">
      <c r="A24" s="237" t="s">
        <v>189</v>
      </c>
      <c r="B24" s="240">
        <v>771194263</v>
      </c>
      <c r="C24" s="240">
        <v>258056417</v>
      </c>
      <c r="D24" s="239" t="s">
        <v>190</v>
      </c>
      <c r="E24" s="236"/>
      <c r="F24" s="236">
        <v>0</v>
      </c>
    </row>
    <row r="25" spans="1:6" ht="24" customHeight="1">
      <c r="A25" s="237" t="s">
        <v>191</v>
      </c>
      <c r="B25" s="240">
        <v>81905952</v>
      </c>
      <c r="C25" s="240">
        <v>54997172</v>
      </c>
      <c r="D25" s="239" t="s">
        <v>192</v>
      </c>
      <c r="E25" s="236"/>
      <c r="F25" s="236">
        <v>0</v>
      </c>
    </row>
    <row r="26" spans="1:6" ht="15.75" customHeight="1">
      <c r="A26" s="237" t="s">
        <v>193</v>
      </c>
      <c r="B26" s="240"/>
      <c r="C26" s="240">
        <v>0</v>
      </c>
      <c r="D26" s="239" t="s">
        <v>194</v>
      </c>
      <c r="E26" s="236">
        <v>27211</v>
      </c>
      <c r="F26" s="236">
        <v>33809</v>
      </c>
    </row>
    <row r="27" spans="1:6" ht="21.75" customHeight="1">
      <c r="A27" s="237" t="s">
        <v>195</v>
      </c>
      <c r="B27" s="240"/>
      <c r="C27" s="240">
        <v>0</v>
      </c>
      <c r="D27" s="239" t="s">
        <v>196</v>
      </c>
      <c r="E27" s="234">
        <f>SUM(E28:E29)</f>
        <v>0</v>
      </c>
      <c r="F27" s="234">
        <f>SUM(F28:F29)</f>
        <v>0</v>
      </c>
    </row>
    <row r="28" spans="1:6" ht="24.75" customHeight="1">
      <c r="A28" s="237" t="s">
        <v>197</v>
      </c>
      <c r="B28" s="240">
        <v>1456291</v>
      </c>
      <c r="C28" s="240">
        <v>13325505</v>
      </c>
      <c r="D28" s="239" t="s">
        <v>198</v>
      </c>
      <c r="E28" s="236"/>
      <c r="F28" s="236">
        <v>0</v>
      </c>
    </row>
    <row r="29" spans="1:6" ht="14.25" customHeight="1">
      <c r="A29" s="237" t="s">
        <v>199</v>
      </c>
      <c r="B29" s="238">
        <f>SUM(B30:B34)</f>
        <v>41866723</v>
      </c>
      <c r="C29" s="238">
        <f>SUM(C30:C34)</f>
        <v>47075746</v>
      </c>
      <c r="D29" s="239" t="s">
        <v>200</v>
      </c>
      <c r="E29" s="236"/>
      <c r="F29" s="236">
        <v>0</v>
      </c>
    </row>
    <row r="30" spans="1:6" ht="22.5" customHeight="1">
      <c r="A30" s="237" t="s">
        <v>201</v>
      </c>
      <c r="B30" s="240">
        <v>12392176</v>
      </c>
      <c r="C30" s="240">
        <v>19658394</v>
      </c>
      <c r="D30" s="239" t="s">
        <v>202</v>
      </c>
      <c r="E30" s="236"/>
      <c r="F30" s="236"/>
    </row>
    <row r="31" spans="1:6" ht="23.25" customHeight="1">
      <c r="A31" s="237" t="s">
        <v>203</v>
      </c>
      <c r="B31" s="240">
        <v>957358</v>
      </c>
      <c r="C31" s="240">
        <v>957358</v>
      </c>
      <c r="D31" s="239" t="s">
        <v>204</v>
      </c>
      <c r="E31" s="234">
        <f>SUM(E32:E34)</f>
        <v>0</v>
      </c>
      <c r="F31" s="234">
        <f>SUM(F32:F34)</f>
        <v>0</v>
      </c>
    </row>
    <row r="32" spans="1:6" ht="22.5" customHeight="1">
      <c r="A32" s="237" t="s">
        <v>205</v>
      </c>
      <c r="B32" s="240">
        <v>521038</v>
      </c>
      <c r="C32" s="240">
        <v>521038</v>
      </c>
      <c r="D32" s="239" t="s">
        <v>206</v>
      </c>
      <c r="E32" s="236">
        <v>0</v>
      </c>
      <c r="F32" s="236"/>
    </row>
    <row r="33" spans="1:6" ht="16.5" customHeight="1">
      <c r="A33" s="237" t="s">
        <v>207</v>
      </c>
      <c r="B33" s="240">
        <v>27996151</v>
      </c>
      <c r="C33" s="240">
        <v>25938956</v>
      </c>
      <c r="D33" s="239" t="s">
        <v>208</v>
      </c>
      <c r="E33" s="236">
        <v>0</v>
      </c>
      <c r="F33" s="236"/>
    </row>
    <row r="34" spans="1:6" ht="15" customHeight="1">
      <c r="A34" s="237" t="s">
        <v>209</v>
      </c>
      <c r="B34" s="240"/>
      <c r="C34" s="240">
        <v>0</v>
      </c>
      <c r="D34" s="239" t="s">
        <v>210</v>
      </c>
      <c r="E34" s="236">
        <v>0</v>
      </c>
      <c r="F34" s="236"/>
    </row>
    <row r="35" spans="1:6" ht="24.75" customHeight="1">
      <c r="A35" s="237" t="s">
        <v>211</v>
      </c>
      <c r="B35" s="238">
        <f>SUM(B36:B40)</f>
        <v>0</v>
      </c>
      <c r="C35" s="238">
        <f>SUM(C36:C40)</f>
        <v>0</v>
      </c>
      <c r="D35" s="239" t="s">
        <v>212</v>
      </c>
      <c r="E35" s="234">
        <f>SUM(E36:E41)</f>
        <v>0</v>
      </c>
      <c r="F35" s="234">
        <f>SUM(F36:F41)</f>
        <v>0</v>
      </c>
    </row>
    <row r="36" spans="1:6" ht="16.5" customHeight="1">
      <c r="A36" s="237" t="s">
        <v>213</v>
      </c>
      <c r="B36" s="240">
        <v>0</v>
      </c>
      <c r="C36" s="240">
        <v>0</v>
      </c>
      <c r="D36" s="239" t="s">
        <v>214</v>
      </c>
      <c r="E36" s="236">
        <v>0</v>
      </c>
      <c r="F36" s="236"/>
    </row>
    <row r="37" spans="1:6" ht="15.75" customHeight="1">
      <c r="A37" s="237" t="s">
        <v>215</v>
      </c>
      <c r="B37" s="240">
        <v>0</v>
      </c>
      <c r="C37" s="240">
        <v>0</v>
      </c>
      <c r="D37" s="239" t="s">
        <v>216</v>
      </c>
      <c r="E37" s="236">
        <v>0</v>
      </c>
      <c r="F37" s="236"/>
    </row>
    <row r="38" spans="1:6" ht="14.25" customHeight="1">
      <c r="A38" s="237" t="s">
        <v>217</v>
      </c>
      <c r="B38" s="240">
        <v>0</v>
      </c>
      <c r="C38" s="240">
        <v>0</v>
      </c>
      <c r="D38" s="239" t="s">
        <v>218</v>
      </c>
      <c r="E38" s="236">
        <v>0</v>
      </c>
      <c r="F38" s="236"/>
    </row>
    <row r="39" spans="1:6" ht="21.75" customHeight="1">
      <c r="A39" s="237" t="s">
        <v>219</v>
      </c>
      <c r="B39" s="240">
        <v>0</v>
      </c>
      <c r="C39" s="240">
        <v>0</v>
      </c>
      <c r="D39" s="239" t="s">
        <v>220</v>
      </c>
      <c r="E39" s="236">
        <v>0</v>
      </c>
      <c r="F39" s="236"/>
    </row>
    <row r="40" spans="1:6" ht="24.75" customHeight="1">
      <c r="A40" s="237" t="s">
        <v>221</v>
      </c>
      <c r="B40" s="240">
        <v>0</v>
      </c>
      <c r="C40" s="240">
        <v>0</v>
      </c>
      <c r="D40" s="239" t="s">
        <v>222</v>
      </c>
      <c r="E40" s="236">
        <v>0</v>
      </c>
      <c r="F40" s="236"/>
    </row>
    <row r="41" spans="1:6" ht="15.75" customHeight="1">
      <c r="A41" s="237" t="s">
        <v>223</v>
      </c>
      <c r="B41" s="240">
        <v>8544093</v>
      </c>
      <c r="C41" s="240">
        <v>8544093</v>
      </c>
      <c r="D41" s="239" t="s">
        <v>224</v>
      </c>
      <c r="E41" s="236">
        <v>0</v>
      </c>
      <c r="F41" s="236"/>
    </row>
    <row r="42" spans="1:6" ht="21.75" customHeight="1">
      <c r="A42" s="237" t="s">
        <v>225</v>
      </c>
      <c r="B42" s="238">
        <f>SUM(B43:B44)</f>
        <v>0</v>
      </c>
      <c r="C42" s="238">
        <f>SUM(C43:C44)</f>
        <v>0</v>
      </c>
      <c r="D42" s="239" t="s">
        <v>226</v>
      </c>
      <c r="E42" s="234">
        <f>+E43+E44+E45</f>
        <v>0</v>
      </c>
      <c r="F42" s="234">
        <f>+F43+F44+F45</f>
        <v>0</v>
      </c>
    </row>
    <row r="43" spans="1:6" ht="24.75" customHeight="1">
      <c r="A43" s="237" t="s">
        <v>227</v>
      </c>
      <c r="B43" s="240"/>
      <c r="C43" s="240"/>
      <c r="D43" s="239" t="s">
        <v>228</v>
      </c>
      <c r="E43" s="236">
        <v>0</v>
      </c>
      <c r="F43" s="236"/>
    </row>
    <row r="44" spans="1:6" ht="14.25" customHeight="1">
      <c r="A44" s="237" t="s">
        <v>229</v>
      </c>
      <c r="B44" s="240"/>
      <c r="C44" s="240"/>
      <c r="D44" s="239" t="s">
        <v>230</v>
      </c>
      <c r="E44" s="236">
        <v>0</v>
      </c>
      <c r="F44" s="236"/>
    </row>
    <row r="45" spans="1:6" ht="15.75" customHeight="1">
      <c r="A45" s="237" t="s">
        <v>231</v>
      </c>
      <c r="B45" s="238">
        <f>SUM(B46:B49)</f>
        <v>0</v>
      </c>
      <c r="C45" s="240"/>
      <c r="D45" s="239" t="s">
        <v>232</v>
      </c>
      <c r="E45" s="236">
        <v>0</v>
      </c>
      <c r="F45" s="236"/>
    </row>
    <row r="46" spans="1:6" ht="13.5" customHeight="1">
      <c r="A46" s="237" t="s">
        <v>233</v>
      </c>
      <c r="B46" s="240"/>
      <c r="C46" s="240"/>
      <c r="D46" s="239" t="s">
        <v>234</v>
      </c>
      <c r="E46" s="234">
        <f>+E47+E48+E49</f>
        <v>4524749</v>
      </c>
      <c r="F46" s="234">
        <f>+F47+F48+F49</f>
        <v>7459797</v>
      </c>
    </row>
    <row r="47" spans="1:6" ht="15" customHeight="1">
      <c r="A47" s="237" t="s">
        <v>235</v>
      </c>
      <c r="B47" s="240"/>
      <c r="C47" s="240"/>
      <c r="D47" s="239" t="s">
        <v>236</v>
      </c>
      <c r="E47" s="236">
        <v>0</v>
      </c>
      <c r="F47" s="236"/>
    </row>
    <row r="48" spans="1:6" ht="24" customHeight="1">
      <c r="A48" s="237" t="s">
        <v>237</v>
      </c>
      <c r="B48" s="240"/>
      <c r="C48" s="240"/>
      <c r="D48" s="239" t="s">
        <v>238</v>
      </c>
      <c r="E48" s="236">
        <v>0</v>
      </c>
      <c r="F48" s="236"/>
    </row>
    <row r="49" spans="1:6" ht="16.5" customHeight="1">
      <c r="A49" s="237" t="s">
        <v>239</v>
      </c>
      <c r="B49" s="240"/>
      <c r="C49" s="240"/>
      <c r="D49" s="239" t="s">
        <v>240</v>
      </c>
      <c r="E49" s="236">
        <v>4524749</v>
      </c>
      <c r="F49" s="236">
        <v>7459797</v>
      </c>
    </row>
    <row r="50" spans="1:6">
      <c r="A50" s="237"/>
      <c r="B50" s="240"/>
      <c r="C50" s="240"/>
      <c r="D50" s="239"/>
      <c r="E50" s="236"/>
      <c r="F50" s="236"/>
    </row>
    <row r="51" spans="1:6" ht="24" customHeight="1">
      <c r="A51" s="231" t="s">
        <v>241</v>
      </c>
      <c r="B51" s="238">
        <f>+B13+B21+B29+B35+B41+B42+B45</f>
        <v>1656275578</v>
      </c>
      <c r="C51" s="238">
        <f>+C13+C21+C29+C35+C41+C42+C45</f>
        <v>1017270139</v>
      </c>
      <c r="D51" s="233" t="s">
        <v>242</v>
      </c>
      <c r="E51" s="234">
        <f>+E13+E23+E27+E30+E31+E35+E42+E46</f>
        <v>1751345365</v>
      </c>
      <c r="F51" s="234">
        <f>+F13+F23+F27+F30+F31+F35+F42+F46</f>
        <v>1514465026</v>
      </c>
    </row>
    <row r="52" spans="1:6" ht="12" thickBot="1">
      <c r="A52" s="242"/>
      <c r="B52" s="243"/>
      <c r="C52" s="243"/>
      <c r="D52" s="244"/>
      <c r="E52" s="245"/>
      <c r="F52" s="245"/>
    </row>
    <row r="53" spans="1:6" ht="12" thickBot="1">
      <c r="A53" s="246"/>
      <c r="B53" s="247"/>
      <c r="C53" s="247"/>
      <c r="E53" s="248"/>
      <c r="F53" s="248"/>
    </row>
    <row r="54" spans="1:6" ht="19.5" customHeight="1">
      <c r="A54" s="249" t="s">
        <v>27</v>
      </c>
      <c r="B54" s="250"/>
      <c r="C54" s="250"/>
      <c r="D54" s="251" t="s">
        <v>28</v>
      </c>
      <c r="E54" s="252"/>
      <c r="F54" s="252"/>
    </row>
    <row r="55" spans="1:6" ht="14.25" customHeight="1">
      <c r="A55" s="237" t="s">
        <v>243</v>
      </c>
      <c r="B55" s="240">
        <v>18321930</v>
      </c>
      <c r="C55" s="240">
        <v>7013574</v>
      </c>
      <c r="D55" s="239" t="s">
        <v>244</v>
      </c>
      <c r="E55" s="236">
        <v>0</v>
      </c>
      <c r="F55" s="236">
        <v>11356</v>
      </c>
    </row>
    <row r="56" spans="1:6" ht="14.25" customHeight="1">
      <c r="A56" s="237" t="s">
        <v>245</v>
      </c>
      <c r="B56" s="240">
        <v>10445779</v>
      </c>
      <c r="C56" s="240">
        <v>10485457</v>
      </c>
      <c r="D56" s="239" t="s">
        <v>246</v>
      </c>
      <c r="E56" s="236">
        <v>0</v>
      </c>
      <c r="F56" s="236">
        <v>0</v>
      </c>
    </row>
    <row r="57" spans="1:6" ht="21" customHeight="1">
      <c r="A57" s="237" t="s">
        <v>247</v>
      </c>
      <c r="B57" s="240">
        <v>34110791292</v>
      </c>
      <c r="C57" s="240">
        <v>32776908459</v>
      </c>
      <c r="D57" s="239" t="s">
        <v>248</v>
      </c>
      <c r="E57" s="236">
        <v>2653803342</v>
      </c>
      <c r="F57" s="236">
        <v>2681702573</v>
      </c>
    </row>
    <row r="58" spans="1:6" ht="12.75" customHeight="1">
      <c r="A58" s="237" t="s">
        <v>249</v>
      </c>
      <c r="B58" s="240">
        <v>1716472357</v>
      </c>
      <c r="C58" s="240">
        <v>1584872244</v>
      </c>
      <c r="D58" s="239" t="s">
        <v>250</v>
      </c>
      <c r="E58" s="236">
        <v>0</v>
      </c>
      <c r="F58" s="236">
        <v>0</v>
      </c>
    </row>
    <row r="59" spans="1:6" ht="21.75" customHeight="1">
      <c r="A59" s="237" t="s">
        <v>251</v>
      </c>
      <c r="B59" s="240">
        <v>16329608</v>
      </c>
      <c r="C59" s="240">
        <v>11269160</v>
      </c>
      <c r="D59" s="239" t="s">
        <v>252</v>
      </c>
      <c r="E59" s="236">
        <v>0</v>
      </c>
      <c r="F59" s="236">
        <v>0</v>
      </c>
    </row>
    <row r="60" spans="1:6" ht="21.75" customHeight="1">
      <c r="A60" s="237" t="s">
        <v>253</v>
      </c>
      <c r="B60" s="240"/>
      <c r="C60" s="240"/>
      <c r="D60" s="239" t="s">
        <v>254</v>
      </c>
      <c r="E60" s="236">
        <v>2250074</v>
      </c>
      <c r="F60" s="236">
        <v>2250074</v>
      </c>
    </row>
    <row r="61" spans="1:6" ht="16.5" customHeight="1">
      <c r="A61" s="237" t="s">
        <v>255</v>
      </c>
      <c r="B61" s="240"/>
      <c r="C61" s="240"/>
      <c r="D61" s="233"/>
      <c r="E61" s="236"/>
      <c r="F61" s="236"/>
    </row>
    <row r="62" spans="1:6" ht="22.5" customHeight="1">
      <c r="A62" s="237" t="s">
        <v>256</v>
      </c>
      <c r="B62" s="240"/>
      <c r="C62" s="240"/>
      <c r="D62" s="233" t="s">
        <v>257</v>
      </c>
      <c r="E62" s="234">
        <f>SUM(E55:E61)</f>
        <v>2656053416</v>
      </c>
      <c r="F62" s="234">
        <f>SUM(F55:F61)</f>
        <v>2683964003</v>
      </c>
    </row>
    <row r="63" spans="1:6" ht="15.75" customHeight="1">
      <c r="A63" s="237" t="s">
        <v>258</v>
      </c>
      <c r="B63" s="240"/>
      <c r="C63" s="240"/>
      <c r="D63" s="253"/>
      <c r="E63" s="236"/>
      <c r="F63" s="236"/>
    </row>
    <row r="64" spans="1:6" ht="15.75" customHeight="1">
      <c r="A64" s="237"/>
      <c r="B64" s="240"/>
      <c r="C64" s="240"/>
      <c r="D64" s="233" t="s">
        <v>259</v>
      </c>
      <c r="E64" s="234">
        <f>+E51+E62</f>
        <v>4407398781</v>
      </c>
      <c r="F64" s="234">
        <f>+F51+F62</f>
        <v>4198429029</v>
      </c>
    </row>
    <row r="65" spans="1:6" ht="24.75" customHeight="1">
      <c r="A65" s="231" t="s">
        <v>260</v>
      </c>
      <c r="B65" s="238">
        <f>SUM(B55:B64)</f>
        <v>35872360966</v>
      </c>
      <c r="C65" s="238">
        <f>SUM(C55:C64)</f>
        <v>34390548894</v>
      </c>
      <c r="D65" s="239"/>
      <c r="E65" s="236"/>
      <c r="F65" s="236"/>
    </row>
    <row r="66" spans="1:6">
      <c r="A66" s="237"/>
      <c r="B66" s="240"/>
      <c r="C66" s="240"/>
      <c r="D66" s="233" t="s">
        <v>261</v>
      </c>
      <c r="E66" s="236"/>
      <c r="F66" s="236"/>
    </row>
    <row r="67" spans="1:6" ht="14.25" customHeight="1">
      <c r="A67" s="231" t="s">
        <v>262</v>
      </c>
      <c r="B67" s="238">
        <f>+B51+B65</f>
        <v>37528636544</v>
      </c>
      <c r="C67" s="238">
        <f>+C51+C65</f>
        <v>35407819033</v>
      </c>
      <c r="D67" s="233"/>
      <c r="E67" s="236"/>
      <c r="F67" s="236"/>
    </row>
    <row r="68" spans="1:6" ht="21.75" customHeight="1">
      <c r="A68" s="237"/>
      <c r="B68" s="240"/>
      <c r="C68" s="240"/>
      <c r="D68" s="233" t="s">
        <v>263</v>
      </c>
      <c r="E68" s="234">
        <f>SUM(E69:E71)</f>
        <v>12778457059</v>
      </c>
      <c r="F68" s="234">
        <f>SUM(F69:F71)</f>
        <v>12120844053</v>
      </c>
    </row>
    <row r="69" spans="1:6" ht="19.5" customHeight="1">
      <c r="A69" s="237"/>
      <c r="B69" s="240"/>
      <c r="C69" s="240"/>
      <c r="D69" s="239" t="s">
        <v>264</v>
      </c>
      <c r="E69" s="236">
        <v>37542933</v>
      </c>
      <c r="F69" s="236">
        <v>37708433</v>
      </c>
    </row>
    <row r="70" spans="1:6" ht="20.25" customHeight="1">
      <c r="A70" s="237"/>
      <c r="B70" s="240"/>
      <c r="C70" s="240"/>
      <c r="D70" s="239" t="s">
        <v>265</v>
      </c>
      <c r="E70" s="236">
        <v>12673275236</v>
      </c>
      <c r="F70" s="236">
        <v>12008432110</v>
      </c>
    </row>
    <row r="71" spans="1:6" ht="14.25" customHeight="1">
      <c r="A71" s="237"/>
      <c r="B71" s="240"/>
      <c r="C71" s="240"/>
      <c r="D71" s="239" t="s">
        <v>266</v>
      </c>
      <c r="E71" s="236">
        <v>67638890</v>
      </c>
      <c r="F71" s="236">
        <v>74703510</v>
      </c>
    </row>
    <row r="72" spans="1:6">
      <c r="A72" s="237"/>
      <c r="B72" s="240"/>
      <c r="C72" s="240"/>
      <c r="D72" s="239"/>
      <c r="E72" s="236"/>
      <c r="F72" s="236"/>
    </row>
    <row r="73" spans="1:6" ht="27.75" customHeight="1">
      <c r="A73" s="237"/>
      <c r="B73" s="240"/>
      <c r="C73" s="240"/>
      <c r="D73" s="233" t="s">
        <v>267</v>
      </c>
      <c r="E73" s="234">
        <f>SUM(E74:E78)</f>
        <v>20342780704</v>
      </c>
      <c r="F73" s="234">
        <f>SUM(F74:F78)</f>
        <v>19088545951</v>
      </c>
    </row>
    <row r="74" spans="1:6" ht="14.25" customHeight="1">
      <c r="A74" s="237"/>
      <c r="B74" s="240"/>
      <c r="C74" s="240"/>
      <c r="D74" s="239" t="s">
        <v>268</v>
      </c>
      <c r="E74" s="236">
        <v>1291645607</v>
      </c>
      <c r="F74" s="236">
        <v>1009143429</v>
      </c>
    </row>
    <row r="75" spans="1:6" ht="15" customHeight="1">
      <c r="A75" s="237"/>
      <c r="B75" s="240"/>
      <c r="C75" s="240"/>
      <c r="D75" s="239" t="s">
        <v>269</v>
      </c>
      <c r="E75" s="236">
        <v>6738377725</v>
      </c>
      <c r="F75" s="236">
        <v>5729234296</v>
      </c>
    </row>
    <row r="76" spans="1:6" ht="19.5" customHeight="1">
      <c r="A76" s="237"/>
      <c r="B76" s="240"/>
      <c r="C76" s="240"/>
      <c r="D76" s="239" t="s">
        <v>270</v>
      </c>
      <c r="E76" s="236">
        <v>12647566847</v>
      </c>
      <c r="F76" s="236">
        <v>12647566848</v>
      </c>
    </row>
    <row r="77" spans="1:6" ht="19.5" customHeight="1">
      <c r="A77" s="237"/>
      <c r="B77" s="240"/>
      <c r="C77" s="240"/>
      <c r="D77" s="239" t="s">
        <v>271</v>
      </c>
      <c r="E77" s="236">
        <v>0</v>
      </c>
      <c r="F77" s="236">
        <v>0</v>
      </c>
    </row>
    <row r="78" spans="1:6" ht="15.75" customHeight="1">
      <c r="A78" s="237"/>
      <c r="B78" s="240"/>
      <c r="C78" s="240"/>
      <c r="D78" s="239" t="s">
        <v>272</v>
      </c>
      <c r="E78" s="254">
        <v>-334809475</v>
      </c>
      <c r="F78" s="255">
        <v>-297398622</v>
      </c>
    </row>
    <row r="79" spans="1:6" ht="17.25" customHeight="1">
      <c r="A79" s="237"/>
      <c r="B79" s="240"/>
      <c r="C79" s="240"/>
      <c r="D79" s="239"/>
      <c r="E79" s="236"/>
      <c r="F79" s="236"/>
    </row>
    <row r="80" spans="1:6" ht="27.75" customHeight="1">
      <c r="A80" s="237"/>
      <c r="B80" s="240"/>
      <c r="C80" s="240"/>
      <c r="D80" s="233" t="s">
        <v>273</v>
      </c>
      <c r="E80" s="234">
        <f>SUM(E81:E82)</f>
        <v>0</v>
      </c>
      <c r="F80" s="234">
        <f>SUM(F81:F82)</f>
        <v>0</v>
      </c>
    </row>
    <row r="81" spans="1:7" ht="20.25" customHeight="1">
      <c r="A81" s="237"/>
      <c r="B81" s="240"/>
      <c r="C81" s="240"/>
      <c r="D81" s="239" t="s">
        <v>274</v>
      </c>
      <c r="E81" s="236">
        <v>0</v>
      </c>
      <c r="F81" s="236">
        <v>0</v>
      </c>
    </row>
    <row r="82" spans="1:7" ht="19.5" customHeight="1">
      <c r="A82" s="237"/>
      <c r="B82" s="240"/>
      <c r="C82" s="240"/>
      <c r="D82" s="239" t="s">
        <v>275</v>
      </c>
      <c r="E82" s="236">
        <v>0</v>
      </c>
      <c r="F82" s="236">
        <v>0</v>
      </c>
    </row>
    <row r="83" spans="1:7" ht="17.25" customHeight="1">
      <c r="A83" s="237"/>
      <c r="B83" s="240"/>
      <c r="C83" s="240"/>
      <c r="D83" s="239"/>
      <c r="E83" s="236"/>
      <c r="F83" s="236"/>
    </row>
    <row r="84" spans="1:7" ht="18" customHeight="1">
      <c r="A84" s="237"/>
      <c r="B84" s="240"/>
      <c r="C84" s="240"/>
      <c r="D84" s="233" t="s">
        <v>276</v>
      </c>
      <c r="E84" s="234">
        <f>+E68+E73+E80</f>
        <v>33121237763</v>
      </c>
      <c r="F84" s="234">
        <f>+F68+F73+F80</f>
        <v>31209390004</v>
      </c>
    </row>
    <row r="85" spans="1:7">
      <c r="A85" s="237"/>
      <c r="B85" s="240"/>
      <c r="C85" s="240"/>
      <c r="D85" s="239"/>
      <c r="E85" s="236"/>
      <c r="F85" s="236"/>
    </row>
    <row r="86" spans="1:7" ht="25.5" customHeight="1" thickBot="1">
      <c r="A86" s="256"/>
      <c r="B86" s="243"/>
      <c r="C86" s="243"/>
      <c r="D86" s="257" t="s">
        <v>277</v>
      </c>
      <c r="E86" s="258">
        <f>+E64+E84</f>
        <v>37528636544</v>
      </c>
      <c r="F86" s="258">
        <f>+F64+F84</f>
        <v>35407819033</v>
      </c>
    </row>
    <row r="87" spans="1:7">
      <c r="E87" s="259"/>
      <c r="F87" s="259"/>
    </row>
    <row r="89" spans="1:7" ht="12">
      <c r="A89" s="320"/>
      <c r="B89" s="320"/>
      <c r="C89" s="55"/>
      <c r="D89" s="260"/>
      <c r="E89" s="260"/>
      <c r="F89" s="260"/>
      <c r="G89" s="261"/>
    </row>
    <row r="90" spans="1:7" ht="12">
      <c r="A90" s="280" t="s">
        <v>157</v>
      </c>
      <c r="B90" s="280"/>
      <c r="C90" s="70"/>
      <c r="D90" s="298" t="s">
        <v>67</v>
      </c>
      <c r="E90" s="298"/>
      <c r="F90" s="298"/>
      <c r="G90" s="261"/>
    </row>
    <row r="91" spans="1:7" ht="12">
      <c r="A91" s="275" t="s">
        <v>68</v>
      </c>
      <c r="B91" s="275"/>
      <c r="C91" s="34"/>
      <c r="D91" s="275" t="s">
        <v>158</v>
      </c>
      <c r="E91" s="275"/>
      <c r="F91" s="275"/>
      <c r="G91" s="262"/>
    </row>
  </sheetData>
  <mergeCells count="9">
    <mergeCell ref="A91:B91"/>
    <mergeCell ref="D91:F91"/>
    <mergeCell ref="A6:F6"/>
    <mergeCell ref="A7:F7"/>
    <mergeCell ref="A8:F8"/>
    <mergeCell ref="A9:F9"/>
    <mergeCell ref="A89:B89"/>
    <mergeCell ref="A90:B90"/>
    <mergeCell ref="D90:F90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ESF</vt:lpstr>
      <vt:lpstr>ECSF</vt:lpstr>
      <vt:lpstr>EVHP</vt:lpstr>
      <vt:lpstr>EFE</vt:lpstr>
      <vt:lpstr>Edo Analitico Activo</vt:lpstr>
      <vt:lpstr>ESTD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cahernandez</cp:lastModifiedBy>
  <dcterms:created xsi:type="dcterms:W3CDTF">2019-03-01T19:28:22Z</dcterms:created>
  <dcterms:modified xsi:type="dcterms:W3CDTF">2019-05-06T21:43:30Z</dcterms:modified>
</cp:coreProperties>
</file>