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4TO TRIMESTRE 2019\I. INFORMACION CONTABLE\"/>
    </mc:Choice>
  </mc:AlternateContent>
  <bookViews>
    <workbookView xWindow="0" yWindow="0" windowWidth="28800" windowHeight="12135" firstSheet="2" activeTab="2"/>
  </bookViews>
  <sheets>
    <sheet name="EA" sheetId="1" state="hidden" r:id="rId1"/>
    <sheet name="ESF" sheetId="2" state="hidden" r:id="rId2"/>
    <sheet name="ECSF" sheetId="3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</sheets>
  <externalReferences>
    <externalReference r:id="rId8"/>
  </externalReference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7" l="1"/>
  <c r="E80" i="7"/>
  <c r="E46" i="7"/>
  <c r="F46" i="7"/>
  <c r="B45" i="7"/>
  <c r="F42" i="7"/>
  <c r="E42" i="7"/>
  <c r="C42" i="7"/>
  <c r="B42" i="7"/>
  <c r="F35" i="7"/>
  <c r="E35" i="7"/>
  <c r="C35" i="7"/>
  <c r="B35" i="7"/>
  <c r="E34" i="7"/>
  <c r="E31" i="7" s="1"/>
  <c r="F31" i="7"/>
  <c r="B29" i="7"/>
  <c r="C29" i="7"/>
  <c r="E27" i="7"/>
  <c r="F27" i="7"/>
  <c r="F23" i="7"/>
  <c r="E23" i="7"/>
  <c r="B21" i="7"/>
  <c r="C21" i="7"/>
  <c r="E13" i="7"/>
  <c r="B13" i="7"/>
  <c r="F13" i="7"/>
  <c r="C13" i="7"/>
  <c r="C51" i="7" s="1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I28" i="6"/>
  <c r="H28" i="6"/>
  <c r="F26" i="6"/>
  <c r="H24" i="6"/>
  <c r="I24" i="6" s="1"/>
  <c r="I23" i="6"/>
  <c r="H23" i="6"/>
  <c r="H22" i="6"/>
  <c r="I22" i="6" s="1"/>
  <c r="H21" i="6"/>
  <c r="I21" i="6" s="1"/>
  <c r="F16" i="6"/>
  <c r="F38" i="6" s="1"/>
  <c r="H20" i="6"/>
  <c r="I20" i="6" s="1"/>
  <c r="H19" i="6"/>
  <c r="I19" i="6" s="1"/>
  <c r="H18" i="6"/>
  <c r="I18" i="6" s="1"/>
  <c r="G16" i="6"/>
  <c r="E16" i="6"/>
  <c r="P35" i="5"/>
  <c r="P34" i="5" s="1"/>
  <c r="O35" i="5"/>
  <c r="P29" i="5"/>
  <c r="P28" i="5" s="1"/>
  <c r="H27" i="5"/>
  <c r="P19" i="5"/>
  <c r="P14" i="5"/>
  <c r="P23" i="5" s="1"/>
  <c r="H14" i="5"/>
  <c r="C10" i="5"/>
  <c r="A6" i="5"/>
  <c r="H50" i="4"/>
  <c r="H49" i="4"/>
  <c r="H47" i="4"/>
  <c r="G47" i="4"/>
  <c r="D39" i="4"/>
  <c r="G31" i="4"/>
  <c r="G52" i="4" s="1"/>
  <c r="H29" i="4"/>
  <c r="H28" i="4"/>
  <c r="G26" i="4"/>
  <c r="H26" i="4" s="1"/>
  <c r="H23" i="4"/>
  <c r="A8" i="4"/>
  <c r="I55" i="3"/>
  <c r="J55" i="3" s="1"/>
  <c r="I54" i="3"/>
  <c r="J54" i="3" s="1"/>
  <c r="J52" i="3" s="1"/>
  <c r="I48" i="3"/>
  <c r="J48" i="3" s="1"/>
  <c r="I42" i="3"/>
  <c r="J42" i="3" s="1"/>
  <c r="D34" i="3"/>
  <c r="E34" i="3" s="1"/>
  <c r="D32" i="3"/>
  <c r="E32" i="3" s="1"/>
  <c r="D30" i="3"/>
  <c r="I22" i="3"/>
  <c r="J22" i="3" s="1"/>
  <c r="I20" i="3"/>
  <c r="J20" i="3" s="1"/>
  <c r="I18" i="3"/>
  <c r="C13" i="3"/>
  <c r="B13" i="3"/>
  <c r="C9" i="3"/>
  <c r="B9" i="3"/>
  <c r="A7" i="3"/>
  <c r="J58" i="2"/>
  <c r="I58" i="2"/>
  <c r="H24" i="4"/>
  <c r="I50" i="3"/>
  <c r="J50" i="3" s="1"/>
  <c r="H22" i="4"/>
  <c r="H43" i="4"/>
  <c r="M53" i="2"/>
  <c r="H17" i="4"/>
  <c r="H37" i="4"/>
  <c r="H16" i="4"/>
  <c r="J44" i="2"/>
  <c r="I40" i="3"/>
  <c r="E41" i="2"/>
  <c r="D36" i="3"/>
  <c r="E36" i="3" s="1"/>
  <c r="I38" i="2"/>
  <c r="D35" i="3"/>
  <c r="E35" i="3" s="1"/>
  <c r="I34" i="3"/>
  <c r="J34" i="3" s="1"/>
  <c r="D33" i="3"/>
  <c r="E33" i="3" s="1"/>
  <c r="D31" i="3"/>
  <c r="D29" i="3"/>
  <c r="E29" i="3" s="1"/>
  <c r="J38" i="2"/>
  <c r="D26" i="2"/>
  <c r="I25" i="3"/>
  <c r="J25" i="3" s="1"/>
  <c r="I24" i="3"/>
  <c r="J24" i="3" s="1"/>
  <c r="D24" i="3"/>
  <c r="E24" i="3" s="1"/>
  <c r="I23" i="3"/>
  <c r="J23" i="3" s="1"/>
  <c r="D23" i="3"/>
  <c r="E23" i="3" s="1"/>
  <c r="D22" i="3"/>
  <c r="E22" i="3" s="1"/>
  <c r="I21" i="3"/>
  <c r="J21" i="3" s="1"/>
  <c r="D21" i="3"/>
  <c r="E21" i="3" s="1"/>
  <c r="D20" i="3"/>
  <c r="E20" i="3" s="1"/>
  <c r="I19" i="3"/>
  <c r="J19" i="3" s="1"/>
  <c r="D19" i="3"/>
  <c r="J27" i="2"/>
  <c r="J40" i="2" s="1"/>
  <c r="I27" i="2"/>
  <c r="I40" i="2" s="1"/>
  <c r="E26" i="2"/>
  <c r="E43" i="2" s="1"/>
  <c r="D18" i="3"/>
  <c r="A7" i="2"/>
  <c r="I48" i="1"/>
  <c r="J48" i="1"/>
  <c r="J40" i="1"/>
  <c r="I40" i="1"/>
  <c r="I33" i="1"/>
  <c r="J33" i="1"/>
  <c r="J28" i="1"/>
  <c r="D26" i="1"/>
  <c r="E26" i="1"/>
  <c r="E22" i="1"/>
  <c r="J17" i="1"/>
  <c r="I17" i="1"/>
  <c r="J12" i="1"/>
  <c r="I12" i="1"/>
  <c r="E12" i="1"/>
  <c r="F51" i="7" l="1"/>
  <c r="P40" i="5"/>
  <c r="H48" i="5"/>
  <c r="B65" i="7"/>
  <c r="C65" i="7"/>
  <c r="J51" i="1"/>
  <c r="E33" i="1"/>
  <c r="E19" i="3"/>
  <c r="O14" i="5"/>
  <c r="H21" i="4"/>
  <c r="E19" i="4"/>
  <c r="I16" i="6"/>
  <c r="B51" i="7"/>
  <c r="E51" i="7"/>
  <c r="H26" i="6"/>
  <c r="J40" i="3"/>
  <c r="D16" i="3"/>
  <c r="E18" i="3"/>
  <c r="E16" i="3" s="1"/>
  <c r="G27" i="5"/>
  <c r="E62" i="7"/>
  <c r="I26" i="6"/>
  <c r="C67" i="7"/>
  <c r="G14" i="5"/>
  <c r="E31" i="3"/>
  <c r="P43" i="5"/>
  <c r="P48" i="5" s="1"/>
  <c r="O47" i="5" s="1"/>
  <c r="O29" i="5"/>
  <c r="I16" i="3"/>
  <c r="D12" i="1"/>
  <c r="D22" i="1"/>
  <c r="I28" i="1"/>
  <c r="I51" i="1" s="1"/>
  <c r="I29" i="3"/>
  <c r="I31" i="3"/>
  <c r="J31" i="3" s="1"/>
  <c r="I33" i="3"/>
  <c r="J33" i="3" s="1"/>
  <c r="I41" i="3"/>
  <c r="J41" i="3" s="1"/>
  <c r="I47" i="3"/>
  <c r="J47" i="3" s="1"/>
  <c r="I52" i="3"/>
  <c r="H44" i="4"/>
  <c r="G26" i="6"/>
  <c r="G38" i="6" s="1"/>
  <c r="D41" i="2"/>
  <c r="D43" i="2" s="1"/>
  <c r="H36" i="4"/>
  <c r="E26" i="6"/>
  <c r="E38" i="6" s="1"/>
  <c r="F62" i="7"/>
  <c r="H45" i="4"/>
  <c r="J18" i="3"/>
  <c r="D28" i="3"/>
  <c r="I30" i="3"/>
  <c r="J30" i="3" s="1"/>
  <c r="I32" i="3"/>
  <c r="J32" i="3" s="1"/>
  <c r="I49" i="3"/>
  <c r="J49" i="3" s="1"/>
  <c r="I44" i="2"/>
  <c r="H16" i="6"/>
  <c r="E30" i="3"/>
  <c r="E64" i="7" l="1"/>
  <c r="F64" i="7"/>
  <c r="B67" i="7"/>
  <c r="H38" i="6"/>
  <c r="O28" i="5"/>
  <c r="J53" i="1"/>
  <c r="H42" i="4" s="1"/>
  <c r="H15" i="4"/>
  <c r="D14" i="4"/>
  <c r="D33" i="1"/>
  <c r="I53" i="1" s="1"/>
  <c r="O53" i="5"/>
  <c r="G48" i="5"/>
  <c r="J38" i="3"/>
  <c r="J16" i="3"/>
  <c r="I38" i="3"/>
  <c r="E28" i="3"/>
  <c r="E26" i="3" s="1"/>
  <c r="E14" i="3" s="1"/>
  <c r="D26" i="3"/>
  <c r="D14" i="3" s="1"/>
  <c r="E39" i="4"/>
  <c r="E68" i="7"/>
  <c r="D33" i="4"/>
  <c r="H33" i="4" s="1"/>
  <c r="H35" i="4"/>
  <c r="E31" i="4"/>
  <c r="F68" i="7"/>
  <c r="J29" i="3"/>
  <c r="J27" i="3" s="1"/>
  <c r="I27" i="3"/>
  <c r="I14" i="3"/>
  <c r="I38" i="6"/>
  <c r="F24" i="3"/>
  <c r="O34" i="5" l="1"/>
  <c r="O40" i="5" s="1"/>
  <c r="F73" i="7"/>
  <c r="F84" i="7" s="1"/>
  <c r="F86" i="7" s="1"/>
  <c r="J50" i="2"/>
  <c r="J63" i="2" s="1"/>
  <c r="J65" i="2" s="1"/>
  <c r="J68" i="2" s="1"/>
  <c r="H14" i="4"/>
  <c r="D31" i="4"/>
  <c r="E52" i="4"/>
  <c r="O19" i="5"/>
  <c r="O23" i="5" s="1"/>
  <c r="J14" i="3"/>
  <c r="I46" i="3"/>
  <c r="I50" i="2"/>
  <c r="I63" i="2" s="1"/>
  <c r="I65" i="2" s="1"/>
  <c r="I68" i="2" s="1"/>
  <c r="M52" i="2"/>
  <c r="M55" i="2" s="1"/>
  <c r="E73" i="7"/>
  <c r="E84" i="7" s="1"/>
  <c r="E86" i="7" s="1"/>
  <c r="O43" i="5" l="1"/>
  <c r="O48" i="5" s="1"/>
  <c r="O49" i="5" s="1"/>
  <c r="F19" i="4"/>
  <c r="H20" i="4"/>
  <c r="H41" i="4"/>
  <c r="F39" i="4"/>
  <c r="I44" i="3"/>
  <c r="I36" i="3" s="1"/>
  <c r="J46" i="3"/>
  <c r="J44" i="3" s="1"/>
  <c r="J36" i="3" s="1"/>
  <c r="D52" i="4"/>
  <c r="F31" i="4" l="1"/>
  <c r="H31" i="4" s="1"/>
  <c r="K31" i="4" s="1"/>
  <c r="H19" i="4"/>
  <c r="H39" i="4"/>
  <c r="F52" i="4" l="1"/>
  <c r="K51" i="4" s="1"/>
  <c r="H52" i="4" l="1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<sst xmlns="http://schemas.openxmlformats.org/spreadsheetml/2006/main" count="496" uniqueCount="318">
  <si>
    <t>Estado de Actividades</t>
  </si>
  <si>
    <t>Al 31 de diciembre del 2019 y  Al 31 de diciembre 2018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</si>
  <si>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</si>
  <si>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</si>
  <si>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</si>
  <si>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</si>
  <si>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</si>
  <si>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</si>
  <si>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</si>
  <si>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</si>
  <si>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</si>
  <si>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</si>
  <si>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</si>
  <si>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</si>
  <si>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</si>
  <si>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</si>
  <si>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</si>
  <si>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</si>
  <si>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</si>
  <si>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</si>
  <si>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</si>
  <si>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</si>
  <si>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</si>
  <si>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</si>
  <si>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</si>
  <si>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</si>
  <si>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</si>
  <si>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</si>
  <si>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</si>
  <si>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</si>
  <si>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</si>
  <si>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</si>
  <si>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</si>
  <si>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</si>
  <si>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</si>
  <si>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</si>
  <si>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</si>
  <si>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</si>
  <si>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</si>
  <si>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</si>
  <si>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</si>
  <si>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</si>
  <si>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</si>
  <si>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</si>
  <si>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</si>
  <si>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</si>
  <si>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</si>
  <si>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</si>
  <si>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</si>
  <si>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</si>
  <si>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</si>
  <si>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</si>
  <si>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</si>
  <si>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</si>
  <si>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</si>
  <si>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</si>
  <si>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</si>
  <si>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</si>
  <si>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</si>
  <si>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</si>
  <si>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</si>
  <si>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</si>
  <si>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</si>
  <si>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</si>
  <si>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31 de diciembre de 2019 y al 31 de diciembre 2018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</si>
  <si>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</si>
  <si>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</si>
  <si>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</si>
  <si>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</si>
  <si>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</si>
  <si>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</si>
  <si>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</si>
  <si>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</si>
  <si>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</si>
  <si>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</si>
  <si>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</si>
  <si>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</si>
  <si>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</si>
  <si>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</si>
  <si>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</si>
  <si>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</si>
  <si>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</si>
  <si>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</si>
  <si>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</si>
  <si>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</si>
  <si>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</si>
  <si>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</si>
  <si>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</si>
  <si>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</si>
  <si>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</si>
  <si>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</si>
  <si>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</si>
  <si>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</si>
  <si>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</si>
  <si>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</si>
  <si>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</si>
  <si>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</si>
  <si>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</si>
  <si>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</si>
  <si>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</si>
  <si>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</si>
  <si>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</si>
  <si>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</si>
  <si>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</si>
  <si>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</si>
  <si>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</si>
  <si>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</si>
  <si>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</si>
  <si>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</si>
  <si>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</si>
  <si>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</si>
  <si>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</si>
  <si>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</si>
  <si>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</si>
  <si>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</si>
  <si>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</si>
  <si>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</si>
  <si>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</si>
  <si>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</si>
  <si>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</si>
  <si>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</si>
  <si>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</si>
  <si>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</si>
  <si>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</si>
  <si>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</si>
  <si>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</si>
  <si>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</si>
  <si>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</si>
  <si>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</si>
  <si>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</si>
  <si>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</si>
  <si>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31 de diciembre de 2019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</si>
  <si>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</si>
  <si>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</si>
  <si>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</si>
  <si>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</si>
  <si>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</si>
  <si>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</si>
  <si>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</si>
  <si>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</si>
  <si>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</si>
  <si>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</si>
  <si>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</si>
  <si>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</si>
  <si>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diciembre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</si>
  <si>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</si>
  <si>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</si>
  <si>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</si>
  <si>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</si>
  <si>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</si>
  <si>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</si>
  <si>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</si>
  <si>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</si>
  <si>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</si>
  <si>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</si>
  <si>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</si>
  <si>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</si>
  <si>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</si>
  <si>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</si>
  <si>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</si>
  <si>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</si>
  <si>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</si>
  <si>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</si>
  <si>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</si>
  <si>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</si>
  <si>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</si>
  <si>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</si>
  <si>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</si>
  <si>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</si>
  <si>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</si>
  <si>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</si>
  <si>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</si>
  <si>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</si>
  <si>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</si>
  <si>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</si>
  <si>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</si>
  <si>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</si>
  <si>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</si>
  <si>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</si>
  <si>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</si>
  <si>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</si>
  <si>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</si>
  <si>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</si>
  <si>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</si>
  <si>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</si>
  <si>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</si>
  <si>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</si>
  <si>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</si>
  <si>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</si>
  <si>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</si>
  <si>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</si>
  <si>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</si>
  <si>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</si>
  <si>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</si>
  <si>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</si>
  <si>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</si>
  <si>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</si>
  <si>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</si>
  <si>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</si>
  <si>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</si>
  <si>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</si>
  <si>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31 de diciembre de 2019 y al 31 de diciembre de 2018</t>
  </si>
  <si>
    <t>(PESOS)</t>
  </si>
  <si>
    <t>Concepto (c)</t>
  </si>
  <si>
    <t>31 de diciembre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</si>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</sst>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0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168" fontId="13" fillId="2" borderId="0" xfId="0" applyNumberFormat="1" applyFont="1" applyFill="1"/>
    <xf numFmtId="169" fontId="13" fillId="2" borderId="0" xfId="0" applyNumberFormat="1" applyFont="1" applyFill="1"/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0" fontId="21" fillId="2" borderId="6" xfId="0" applyFont="1" applyFill="1" applyBorder="1" applyAlignment="1">
      <alignment vertical="top"/>
    </xf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37" fontId="15" fillId="2" borderId="0" xfId="2" applyNumberFormat="1" applyFont="1" applyFill="1" applyBorder="1" applyAlignment="1">
      <alignment vertical="top"/>
    </xf>
    <xf numFmtId="167" fontId="15" fillId="2" borderId="0" xfId="2" applyNumberFormat="1" applyFont="1" applyFill="1" applyBorder="1" applyAlignment="1">
      <alignment horizontal="right" vertical="top" wrapText="1"/>
    </xf>
    <xf numFmtId="3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15" fillId="0" borderId="8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>
      <alignment horizontal="center" vertical="center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justify" vertical="top" wrapText="1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9" fillId="2" borderId="7" xfId="0" applyFont="1" applyFill="1" applyBorder="1" applyAlignment="1">
      <alignment horizontal="left" vertical="top" wrapText="1"/>
    </xf>
    <xf numFmtId="0" fontId="15" fillId="2" borderId="0" xfId="2" applyFont="1" applyFill="1" applyBorder="1" applyAlignment="1">
      <alignment horizontal="center"/>
    </xf>
    <xf numFmtId="0" fontId="18" fillId="3" borderId="2" xfId="2" applyFont="1" applyFill="1" applyBorder="1" applyAlignment="1">
      <alignment horizontal="center" vertical="center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/>
    </xf>
    <xf numFmtId="167" fontId="21" fillId="0" borderId="0" xfId="0" applyNumberFormat="1" applyFont="1" applyFill="1" applyBorder="1" applyAlignment="1">
      <alignment horizontal="right" vertical="top"/>
    </xf>
    <xf numFmtId="0" fontId="15" fillId="0" borderId="12" xfId="0" applyFont="1" applyFill="1" applyBorder="1" applyAlignment="1">
      <alignment horizontal="left" vertical="top"/>
    </xf>
    <xf numFmtId="3" fontId="21" fillId="0" borderId="0" xfId="0" applyNumberFormat="1" applyFont="1" applyFill="1" applyBorder="1" applyAlignment="1">
      <alignment vertical="top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illafa&#241;a\Documents\ROCIOVG%201\ARMONIZACION\EDOS\2019\4TO%20TRIMESTRE%202019%20DEFINITIVO%2023%20MZO%2020\papeles%20de%20trabajo%20diciembre%202019%20defini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1"/>
      <sheetName val="2"/>
      <sheetName val="3"/>
      <sheetName val="4"/>
      <sheetName val="5"/>
      <sheetName val="7"/>
      <sheetName val="Edo Sit Fin Conac "/>
      <sheetName val="EA"/>
      <sheetName val="ESF"/>
      <sheetName val="ECSF"/>
      <sheetName val="EVHP"/>
      <sheetName val="EFE"/>
      <sheetName val="Edo Analitico Activo"/>
      <sheetName val="ESFD"/>
      <sheetName val="PASIVOS CONTINGENTE"/>
      <sheetName val="EADP"/>
      <sheetName val="END NETO"/>
      <sheetName val="INT DEUDA"/>
      <sheetName val="IADP"/>
      <sheetName val="IAODF"/>
      <sheetName val="6"/>
      <sheetName val="Notas Edo Sit Fin Editado "/>
      <sheetName val="Nota Edo Flujo de Efectivo"/>
      <sheetName val="Movimientos 3.1 y 3.2"/>
      <sheetName val="Hoja4"/>
      <sheetName val="Efectivo"/>
      <sheetName val="Nota Bancos ME"/>
      <sheetName val="NOTA (2)"/>
      <sheetName val="FUENTES DE INGRESOS (2)"/>
      <sheetName val="COMPARATIVO BIENES MUE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14" zoomScaleNormal="100" workbookViewId="0">
      <selection activeCell="H47" sqref="H47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9"/>
      <c r="D1" s="349"/>
      <c r="E1" s="349"/>
      <c r="F1" s="349"/>
      <c r="G1" s="349"/>
      <c r="H1" s="349"/>
      <c r="I1" s="349"/>
      <c r="J1" s="2"/>
      <c r="K1" s="2"/>
    </row>
    <row r="2" spans="1:11" ht="12.75">
      <c r="B2" s="4"/>
      <c r="C2" s="349" t="s">
        <v>0</v>
      </c>
      <c r="D2" s="349"/>
      <c r="E2" s="349"/>
      <c r="F2" s="349"/>
      <c r="G2" s="349"/>
      <c r="H2" s="349"/>
      <c r="I2" s="349"/>
      <c r="J2" s="4"/>
      <c r="K2" s="4"/>
    </row>
    <row r="3" spans="1:11" ht="12.75">
      <c r="B3" s="4"/>
      <c r="C3" s="349" t="s">
        <v>1</v>
      </c>
      <c r="D3" s="349"/>
      <c r="E3" s="349"/>
      <c r="F3" s="349"/>
      <c r="G3" s="349"/>
      <c r="H3" s="349"/>
      <c r="I3" s="349"/>
      <c r="J3" s="4"/>
      <c r="K3" s="4"/>
    </row>
    <row r="4" spans="1:11" ht="12.75">
      <c r="B4" s="4"/>
      <c r="C4" s="349" t="s">
        <v>2</v>
      </c>
      <c r="D4" s="349"/>
      <c r="E4" s="349"/>
      <c r="F4" s="349"/>
      <c r="G4" s="349"/>
      <c r="H4" s="349"/>
      <c r="I4" s="349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0" t="s">
        <v>3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51" t="s">
        <v>5</v>
      </c>
      <c r="C9" s="351"/>
      <c r="D9" s="14">
        <v>2019</v>
      </c>
      <c r="E9" s="14">
        <v>2018</v>
      </c>
      <c r="F9" s="15"/>
      <c r="G9" s="351" t="s">
        <v>5</v>
      </c>
      <c r="H9" s="351"/>
      <c r="I9" s="14">
        <v>2019</v>
      </c>
      <c r="J9" s="14">
        <v>2018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8" t="s">
        <v>6</v>
      </c>
      <c r="C11" s="348"/>
      <c r="D11" s="23"/>
      <c r="E11" s="23"/>
      <c r="F11" s="24"/>
      <c r="G11" s="348" t="s">
        <v>7</v>
      </c>
      <c r="H11" s="348"/>
      <c r="I11" s="23"/>
      <c r="J11" s="23"/>
      <c r="K11" s="25"/>
    </row>
    <row r="12" spans="1:11" ht="12.75">
      <c r="A12" s="27"/>
      <c r="B12" s="347" t="s">
        <v>8</v>
      </c>
      <c r="C12" s="347"/>
      <c r="D12" s="28">
        <f>SUM(D13:D20)</f>
        <v>2787178893</v>
      </c>
      <c r="E12" s="28">
        <f>SUM(E13:E20)</f>
        <v>2580414851</v>
      </c>
      <c r="F12" s="24"/>
      <c r="G12" s="348" t="s">
        <v>9</v>
      </c>
      <c r="H12" s="348"/>
      <c r="I12" s="28">
        <f>SUM(I13:I15)</f>
        <v>5973556953</v>
      </c>
      <c r="J12" s="28">
        <f>SUM(J13:J15)</f>
        <v>5315014702</v>
      </c>
      <c r="K12" s="29"/>
    </row>
    <row r="13" spans="1:11">
      <c r="A13" s="30"/>
      <c r="B13" s="345" t="s">
        <v>10</v>
      </c>
      <c r="C13" s="345"/>
      <c r="D13" s="31">
        <v>2011323440</v>
      </c>
      <c r="E13" s="31">
        <v>1716897383</v>
      </c>
      <c r="F13" s="24"/>
      <c r="G13" s="345" t="s">
        <v>11</v>
      </c>
      <c r="H13" s="345"/>
      <c r="I13" s="31">
        <v>4215962943</v>
      </c>
      <c r="J13" s="31">
        <v>3725865449</v>
      </c>
      <c r="K13" s="29"/>
    </row>
    <row r="14" spans="1:11">
      <c r="A14" s="30"/>
      <c r="B14" s="345" t="s">
        <v>12</v>
      </c>
      <c r="C14" s="345"/>
      <c r="D14" s="31">
        <v>0</v>
      </c>
      <c r="E14" s="31">
        <v>0</v>
      </c>
      <c r="F14" s="24"/>
      <c r="G14" s="345" t="s">
        <v>13</v>
      </c>
      <c r="H14" s="345"/>
      <c r="I14" s="31">
        <v>769098568</v>
      </c>
      <c r="J14" s="31">
        <v>751624499</v>
      </c>
      <c r="K14" s="29"/>
    </row>
    <row r="15" spans="1:11" ht="12" customHeight="1">
      <c r="A15" s="30"/>
      <c r="B15" s="345" t="s">
        <v>14</v>
      </c>
      <c r="C15" s="345"/>
      <c r="D15" s="31">
        <v>0</v>
      </c>
      <c r="E15" s="31">
        <v>0</v>
      </c>
      <c r="F15" s="24"/>
      <c r="G15" s="345" t="s">
        <v>15</v>
      </c>
      <c r="H15" s="345"/>
      <c r="I15" s="31">
        <v>988495442</v>
      </c>
      <c r="J15" s="31">
        <v>837524754</v>
      </c>
      <c r="K15" s="29"/>
    </row>
    <row r="16" spans="1:11" ht="12.75">
      <c r="A16" s="30"/>
      <c r="B16" s="345" t="s">
        <v>16</v>
      </c>
      <c r="C16" s="345"/>
      <c r="D16" s="31">
        <v>537315282</v>
      </c>
      <c r="E16" s="31">
        <v>493759774</v>
      </c>
      <c r="F16" s="24"/>
      <c r="G16" s="32"/>
      <c r="H16" s="33"/>
      <c r="I16" s="34"/>
      <c r="J16" s="34"/>
      <c r="K16" s="29"/>
    </row>
    <row r="17" spans="1:11" ht="12.75">
      <c r="A17" s="30"/>
      <c r="B17" s="345" t="s">
        <v>17</v>
      </c>
      <c r="C17" s="345"/>
      <c r="D17" s="31">
        <v>36780097</v>
      </c>
      <c r="E17" s="31">
        <v>52629746</v>
      </c>
      <c r="F17" s="24"/>
      <c r="G17" s="348" t="s">
        <v>18</v>
      </c>
      <c r="H17" s="348"/>
      <c r="I17" s="28">
        <f>SUM(I18:I26)</f>
        <v>423267946</v>
      </c>
      <c r="J17" s="28">
        <f>SUM(J18:J26)</f>
        <v>403711832</v>
      </c>
      <c r="K17" s="29"/>
    </row>
    <row r="18" spans="1:11">
      <c r="A18" s="30"/>
      <c r="B18" s="345" t="s">
        <v>19</v>
      </c>
      <c r="C18" s="345"/>
      <c r="D18" s="31">
        <v>201760074</v>
      </c>
      <c r="E18" s="31">
        <v>317127948</v>
      </c>
      <c r="F18" s="24"/>
      <c r="G18" s="345" t="s">
        <v>20</v>
      </c>
      <c r="H18" s="345"/>
      <c r="I18" s="31"/>
      <c r="J18" s="31">
        <v>0</v>
      </c>
      <c r="K18" s="29"/>
    </row>
    <row r="19" spans="1:11">
      <c r="A19" s="30"/>
      <c r="B19" s="345" t="s">
        <v>21</v>
      </c>
      <c r="C19" s="345"/>
      <c r="D19" s="31"/>
      <c r="E19" s="31">
        <v>0</v>
      </c>
      <c r="F19" s="24"/>
      <c r="G19" s="345" t="s">
        <v>22</v>
      </c>
      <c r="H19" s="345"/>
      <c r="I19" s="31">
        <v>267186121</v>
      </c>
      <c r="J19" s="31">
        <v>270003523</v>
      </c>
      <c r="K19" s="29"/>
    </row>
    <row r="20" spans="1:11" ht="52.5" customHeight="1">
      <c r="A20" s="30"/>
      <c r="B20" s="346" t="s">
        <v>23</v>
      </c>
      <c r="C20" s="346"/>
      <c r="D20" s="31"/>
      <c r="E20" s="31">
        <v>0</v>
      </c>
      <c r="F20" s="24"/>
      <c r="G20" s="345" t="s">
        <v>24</v>
      </c>
      <c r="H20" s="345"/>
      <c r="I20" s="31">
        <v>7010406</v>
      </c>
      <c r="J20" s="31">
        <v>8172664</v>
      </c>
      <c r="K20" s="29"/>
    </row>
    <row r="21" spans="1:11" ht="12.75">
      <c r="A21" s="27"/>
      <c r="B21" s="32"/>
      <c r="C21" s="33"/>
      <c r="D21" s="34"/>
      <c r="E21" s="34"/>
      <c r="F21" s="24"/>
      <c r="G21" s="345" t="s">
        <v>25</v>
      </c>
      <c r="H21" s="345"/>
      <c r="I21" s="31">
        <v>148007041</v>
      </c>
      <c r="J21" s="31">
        <v>124587906</v>
      </c>
      <c r="K21" s="29"/>
    </row>
    <row r="22" spans="1:11" ht="29.25" customHeight="1">
      <c r="A22" s="27"/>
      <c r="B22" s="347" t="s">
        <v>26</v>
      </c>
      <c r="C22" s="347"/>
      <c r="D22" s="28">
        <f>SUM(D23:D24)</f>
        <v>4921483430</v>
      </c>
      <c r="E22" s="28">
        <f>SUM(E23:E24)</f>
        <v>4712085327</v>
      </c>
      <c r="F22" s="24"/>
      <c r="G22" s="345" t="s">
        <v>27</v>
      </c>
      <c r="H22" s="345"/>
      <c r="I22" s="31"/>
      <c r="J22" s="31"/>
      <c r="K22" s="29"/>
    </row>
    <row r="23" spans="1:11">
      <c r="A23" s="30"/>
      <c r="B23" s="345" t="s">
        <v>28</v>
      </c>
      <c r="C23" s="345"/>
      <c r="D23" s="35">
        <v>4921483430</v>
      </c>
      <c r="E23" s="35">
        <v>4712085327</v>
      </c>
      <c r="F23" s="24"/>
      <c r="G23" s="345" t="s">
        <v>29</v>
      </c>
      <c r="H23" s="345"/>
      <c r="I23" s="31"/>
      <c r="J23" s="31"/>
      <c r="K23" s="29"/>
    </row>
    <row r="24" spans="1:11">
      <c r="A24" s="30"/>
      <c r="B24" s="345" t="s">
        <v>30</v>
      </c>
      <c r="C24" s="345"/>
      <c r="D24" s="35"/>
      <c r="E24" s="35">
        <v>0</v>
      </c>
      <c r="F24" s="24"/>
      <c r="G24" s="345" t="s">
        <v>31</v>
      </c>
      <c r="H24" s="345"/>
      <c r="I24" s="31"/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5" t="s">
        <v>32</v>
      </c>
      <c r="H25" s="345"/>
      <c r="I25" s="31">
        <v>735000</v>
      </c>
      <c r="J25" s="31">
        <v>600000</v>
      </c>
      <c r="K25" s="29"/>
    </row>
    <row r="26" spans="1:11" ht="12.75">
      <c r="A26" s="30"/>
      <c r="B26" s="347" t="s">
        <v>33</v>
      </c>
      <c r="C26" s="347"/>
      <c r="D26" s="28">
        <f>SUM(D27:D31)</f>
        <v>4881266</v>
      </c>
      <c r="E26" s="28">
        <f>SUM(E27:E31)</f>
        <v>5641802</v>
      </c>
      <c r="F26" s="24"/>
      <c r="G26" s="345" t="s">
        <v>34</v>
      </c>
      <c r="H26" s="345"/>
      <c r="I26" s="31">
        <v>329378</v>
      </c>
      <c r="J26" s="31">
        <v>347739</v>
      </c>
      <c r="K26" s="29"/>
    </row>
    <row r="27" spans="1:11" ht="12.75">
      <c r="A27" s="30"/>
      <c r="B27" s="345" t="s">
        <v>35</v>
      </c>
      <c r="C27" s="345"/>
      <c r="D27" s="36">
        <v>890380</v>
      </c>
      <c r="E27" s="36">
        <v>3945224</v>
      </c>
      <c r="F27" s="24"/>
      <c r="G27" s="32"/>
      <c r="H27" s="33"/>
      <c r="I27" s="31"/>
      <c r="J27" s="31"/>
      <c r="K27" s="29"/>
    </row>
    <row r="28" spans="1:11" ht="12.75">
      <c r="A28" s="30"/>
      <c r="B28" s="345" t="s">
        <v>36</v>
      </c>
      <c r="C28" s="345"/>
      <c r="D28" s="36"/>
      <c r="E28" s="36">
        <v>0</v>
      </c>
      <c r="F28" s="24"/>
      <c r="G28" s="347" t="s">
        <v>28</v>
      </c>
      <c r="H28" s="347"/>
      <c r="I28" s="37">
        <f>SUM(I29:I31)</f>
        <v>3866667</v>
      </c>
      <c r="J28" s="37">
        <f>SUM(J29:J31)</f>
        <v>3637004</v>
      </c>
      <c r="K28" s="29"/>
    </row>
    <row r="29" spans="1:11" ht="26.25" customHeight="1">
      <c r="A29" s="30"/>
      <c r="B29" s="346" t="s">
        <v>37</v>
      </c>
      <c r="C29" s="346"/>
      <c r="D29" s="36"/>
      <c r="E29" s="36">
        <v>0</v>
      </c>
      <c r="F29" s="24"/>
      <c r="G29" s="345" t="s">
        <v>38</v>
      </c>
      <c r="H29" s="345"/>
      <c r="I29" s="31"/>
      <c r="J29" s="31">
        <v>0</v>
      </c>
      <c r="K29" s="29"/>
    </row>
    <row r="30" spans="1:11">
      <c r="A30" s="30"/>
      <c r="B30" s="345" t="s">
        <v>39</v>
      </c>
      <c r="C30" s="345"/>
      <c r="D30" s="36"/>
      <c r="E30" s="36">
        <v>0</v>
      </c>
      <c r="F30" s="24"/>
      <c r="G30" s="345" t="s">
        <v>40</v>
      </c>
      <c r="H30" s="345"/>
      <c r="I30" s="31"/>
      <c r="J30" s="31"/>
      <c r="K30" s="29"/>
    </row>
    <row r="31" spans="1:11">
      <c r="A31" s="30"/>
      <c r="B31" s="345" t="s">
        <v>41</v>
      </c>
      <c r="C31" s="345"/>
      <c r="D31" s="36">
        <v>3990886</v>
      </c>
      <c r="E31" s="36">
        <v>1696578</v>
      </c>
      <c r="F31" s="24"/>
      <c r="G31" s="345" t="s">
        <v>42</v>
      </c>
      <c r="H31" s="345"/>
      <c r="I31" s="31">
        <v>3866667</v>
      </c>
      <c r="J31" s="31">
        <v>3637004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2" t="s">
        <v>43</v>
      </c>
      <c r="C33" s="342"/>
      <c r="D33" s="40">
        <f>D12+D22+D26</f>
        <v>7713543589</v>
      </c>
      <c r="E33" s="40">
        <f>E12+E22+E26</f>
        <v>7298141980</v>
      </c>
      <c r="F33" s="41"/>
      <c r="G33" s="348" t="s">
        <v>44</v>
      </c>
      <c r="H33" s="348"/>
      <c r="I33" s="42">
        <f>SUM(I34:I39)</f>
        <v>257243485</v>
      </c>
      <c r="J33" s="42">
        <f>SUM(J34:J39)</f>
        <v>248333962</v>
      </c>
      <c r="K33" s="29"/>
    </row>
    <row r="34" spans="1:11" ht="12.75">
      <c r="A34" s="27"/>
      <c r="B34" s="342"/>
      <c r="C34" s="342"/>
      <c r="D34" s="23"/>
      <c r="E34" s="23"/>
      <c r="F34" s="24"/>
      <c r="G34" s="345" t="s">
        <v>45</v>
      </c>
      <c r="H34" s="345"/>
      <c r="I34" s="31">
        <v>251928256</v>
      </c>
      <c r="J34" s="31">
        <v>244040529</v>
      </c>
      <c r="K34" s="29"/>
    </row>
    <row r="35" spans="1:11">
      <c r="A35" s="43"/>
      <c r="B35" s="24"/>
      <c r="C35" s="24"/>
      <c r="D35" s="44"/>
      <c r="E35" s="24"/>
      <c r="F35" s="24"/>
      <c r="G35" s="345" t="s">
        <v>46</v>
      </c>
      <c r="H35" s="345"/>
      <c r="I35" s="31"/>
      <c r="J35" s="31"/>
      <c r="K35" s="29"/>
    </row>
    <row r="36" spans="1:11">
      <c r="A36" s="43"/>
      <c r="B36" s="24"/>
      <c r="C36" s="24"/>
      <c r="D36" s="44"/>
      <c r="E36" s="24"/>
      <c r="F36" s="24"/>
      <c r="G36" s="345" t="s">
        <v>47</v>
      </c>
      <c r="H36" s="345"/>
      <c r="I36" s="31">
        <v>5315229</v>
      </c>
      <c r="J36" s="31">
        <v>4293433</v>
      </c>
      <c r="K36" s="29"/>
    </row>
    <row r="37" spans="1:11">
      <c r="A37" s="43"/>
      <c r="B37" s="24"/>
      <c r="C37" s="24"/>
      <c r="D37" s="24"/>
      <c r="E37" s="24"/>
      <c r="F37" s="24"/>
      <c r="G37" s="345" t="s">
        <v>48</v>
      </c>
      <c r="H37" s="345"/>
      <c r="I37" s="31"/>
      <c r="J37" s="31"/>
      <c r="K37" s="29"/>
    </row>
    <row r="38" spans="1:11">
      <c r="A38" s="43"/>
      <c r="B38" s="24"/>
      <c r="C38" s="24"/>
      <c r="D38" s="24"/>
      <c r="E38" s="24"/>
      <c r="F38" s="24"/>
      <c r="G38" s="345" t="s">
        <v>49</v>
      </c>
      <c r="H38" s="345"/>
      <c r="I38" s="31"/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7" t="s">
        <v>50</v>
      </c>
      <c r="H39" s="347"/>
      <c r="I39" s="34"/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7" t="s">
        <v>51</v>
      </c>
      <c r="H40" s="347"/>
      <c r="I40" s="42">
        <f>SUM(I41:I46)</f>
        <v>779930</v>
      </c>
      <c r="J40" s="42">
        <f>SUM(J41:J46)</f>
        <v>1307842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6" t="s">
        <v>52</v>
      </c>
      <c r="H41" s="346"/>
      <c r="I41" s="31">
        <v>0</v>
      </c>
      <c r="J41" s="31"/>
      <c r="K41" s="29"/>
    </row>
    <row r="42" spans="1:11">
      <c r="A42" s="43"/>
      <c r="B42" s="24"/>
      <c r="C42" s="24"/>
      <c r="D42" s="24"/>
      <c r="E42" s="24"/>
      <c r="F42" s="24"/>
      <c r="G42" s="345" t="s">
        <v>53</v>
      </c>
      <c r="H42" s="345"/>
      <c r="I42" s="31">
        <v>0</v>
      </c>
      <c r="J42" s="31"/>
      <c r="K42" s="29"/>
    </row>
    <row r="43" spans="1:11" ht="12" customHeight="1">
      <c r="A43" s="43"/>
      <c r="B43" s="24"/>
      <c r="C43" s="24"/>
      <c r="D43" s="24"/>
      <c r="E43" s="24"/>
      <c r="F43" s="24"/>
      <c r="G43" s="345" t="s">
        <v>54</v>
      </c>
      <c r="H43" s="345"/>
      <c r="I43" s="31">
        <v>0</v>
      </c>
      <c r="J43" s="31"/>
      <c r="K43" s="29"/>
    </row>
    <row r="44" spans="1:11" ht="25.5" customHeight="1">
      <c r="A44" s="43"/>
      <c r="B44" s="24"/>
      <c r="C44" s="24"/>
      <c r="D44" s="24"/>
      <c r="E44" s="24"/>
      <c r="F44" s="24"/>
      <c r="G44" s="346" t="s">
        <v>55</v>
      </c>
      <c r="H44" s="346"/>
      <c r="I44" s="31">
        <v>0</v>
      </c>
      <c r="J44" s="31"/>
      <c r="K44" s="29"/>
    </row>
    <row r="45" spans="1:11">
      <c r="A45" s="43"/>
      <c r="B45" s="24"/>
      <c r="C45" s="24"/>
      <c r="D45" s="24"/>
      <c r="E45" s="24"/>
      <c r="F45" s="24"/>
      <c r="G45" s="345" t="s">
        <v>56</v>
      </c>
      <c r="H45" s="345"/>
      <c r="I45" s="31">
        <v>0</v>
      </c>
      <c r="J45" s="31"/>
      <c r="K45" s="29"/>
    </row>
    <row r="46" spans="1:11">
      <c r="A46" s="43"/>
      <c r="B46" s="24"/>
      <c r="C46" s="24"/>
      <c r="D46" s="24"/>
      <c r="E46" s="24"/>
      <c r="F46" s="24"/>
      <c r="G46" s="345" t="s">
        <v>57</v>
      </c>
      <c r="H46" s="345"/>
      <c r="I46" s="31">
        <v>779930</v>
      </c>
      <c r="J46" s="31">
        <v>1307842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7" t="s">
        <v>58</v>
      </c>
      <c r="H48" s="347"/>
      <c r="I48" s="42">
        <f>SUM(I49)</f>
        <v>4391971</v>
      </c>
      <c r="J48" s="42">
        <f>SUM(J49)</f>
        <v>34491031</v>
      </c>
      <c r="K48" s="29"/>
    </row>
    <row r="49" spans="1:11">
      <c r="A49" s="43"/>
      <c r="B49" s="24"/>
      <c r="C49" s="24"/>
      <c r="D49" s="24"/>
      <c r="E49" s="24"/>
      <c r="F49" s="24"/>
      <c r="G49" s="345" t="s">
        <v>59</v>
      </c>
      <c r="H49" s="345"/>
      <c r="I49" s="31">
        <v>4391971</v>
      </c>
      <c r="J49" s="31">
        <v>34491031</v>
      </c>
      <c r="K49" s="29"/>
    </row>
    <row r="50" spans="1:11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1" ht="12.75">
      <c r="A51" s="43"/>
      <c r="B51" s="24"/>
      <c r="C51" s="24"/>
      <c r="D51" s="24"/>
      <c r="E51" s="24"/>
      <c r="F51" s="24"/>
      <c r="G51" s="342" t="s">
        <v>60</v>
      </c>
      <c r="H51" s="342"/>
      <c r="I51" s="45">
        <f>I12+I17+I28+I33+I40+I48</f>
        <v>6663106952</v>
      </c>
      <c r="J51" s="45">
        <f>J12+J17+J28+J33+J40+J48</f>
        <v>6006496373</v>
      </c>
      <c r="K51" s="46"/>
    </row>
    <row r="52" spans="1:11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1" ht="12.75">
      <c r="A53" s="43"/>
      <c r="B53" s="24"/>
      <c r="C53" s="24"/>
      <c r="D53" s="24"/>
      <c r="E53" s="24"/>
      <c r="F53" s="24"/>
      <c r="G53" s="343" t="s">
        <v>61</v>
      </c>
      <c r="H53" s="343"/>
      <c r="I53" s="45">
        <f>D33-I51</f>
        <v>1050436637</v>
      </c>
      <c r="J53" s="45">
        <f>E33-J51</f>
        <v>1291645607</v>
      </c>
      <c r="K53" s="46"/>
    </row>
    <row r="54" spans="1:11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1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1" ht="15" customHeight="1">
      <c r="B58" s="344" t="s">
        <v>62</v>
      </c>
      <c r="C58" s="344"/>
      <c r="D58" s="344"/>
      <c r="E58" s="344"/>
      <c r="F58" s="344"/>
      <c r="G58" s="344"/>
      <c r="H58" s="344"/>
      <c r="I58" s="344"/>
      <c r="J58" s="344"/>
    </row>
    <row r="59" spans="1:11" ht="9.75" customHeight="1">
      <c r="B59" s="33"/>
      <c r="C59" s="57"/>
      <c r="D59" s="58"/>
      <c r="E59" s="58"/>
      <c r="G59" s="59"/>
      <c r="H59" s="57"/>
      <c r="I59" s="58"/>
      <c r="J59" s="58"/>
    </row>
    <row r="60" spans="1:11" ht="3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4.1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ht="14.1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1" ht="9.9499999999999993" customHeight="1">
      <c r="D63" s="62"/>
    </row>
    <row r="64" spans="1:11">
      <c r="D64" s="62"/>
    </row>
    <row r="65" spans="4:4">
      <c r="D65" s="62"/>
    </row>
  </sheetData>
  <sheetProtection formatCells="0" selectLockedCells="1"/>
  <mergeCells count="66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G51:H51"/>
    <mergeCell ref="G53:H53"/>
    <mergeCell ref="B58:J58"/>
    <mergeCell ref="G43:H43"/>
    <mergeCell ref="G44:H44"/>
    <mergeCell ref="G45:H45"/>
    <mergeCell ref="G46:H46"/>
    <mergeCell ref="G48:H48"/>
    <mergeCell ref="G49:H49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B24" zoomScaleNormal="100" zoomScalePageLayoutView="80" workbookViewId="0">
      <selection activeCell="F51" sqref="F51"/>
    </sheetView>
  </sheetViews>
  <sheetFormatPr baseColWidth="10" defaultColWidth="11.42578125" defaultRowHeight="12"/>
  <cols>
    <col min="1" max="1" width="4.85546875" style="68" customWidth="1"/>
    <col min="2" max="2" width="27.5703125" style="69" customWidth="1"/>
    <col min="3" max="3" width="37.85546875" style="68" customWidth="1"/>
    <col min="4" max="5" width="21" style="68" customWidth="1"/>
    <col min="6" max="6" width="6" style="70" customWidth="1"/>
    <col min="7" max="8" width="27.5703125" style="68" customWidth="1"/>
    <col min="9" max="10" width="21" style="68" customWidth="1"/>
    <col min="11" max="11" width="6.7109375" style="75" customWidth="1"/>
    <col min="12" max="12" width="1.7109375" style="67" customWidth="1"/>
    <col min="13" max="16384" width="11.42578125" style="68"/>
  </cols>
  <sheetData>
    <row r="1" spans="1:12" ht="6" customHeight="1">
      <c r="A1" s="63"/>
      <c r="B1" s="64"/>
      <c r="C1" s="63"/>
      <c r="D1" s="65"/>
      <c r="E1" s="65"/>
      <c r="F1" s="66"/>
      <c r="G1" s="65"/>
      <c r="H1" s="65"/>
      <c r="I1" s="65"/>
      <c r="J1" s="63"/>
      <c r="K1" s="63"/>
    </row>
    <row r="2" spans="1:12" ht="6" customHeight="1">
      <c r="K2" s="68"/>
      <c r="L2" s="69"/>
    </row>
    <row r="3" spans="1:12" ht="14.1" customHeight="1">
      <c r="B3" s="71"/>
      <c r="C3" s="362"/>
      <c r="D3" s="362"/>
      <c r="E3" s="362"/>
      <c r="F3" s="362"/>
      <c r="G3" s="362"/>
      <c r="H3" s="362"/>
      <c r="I3" s="362"/>
      <c r="J3" s="71"/>
      <c r="K3" s="71"/>
      <c r="L3" s="69"/>
    </row>
    <row r="4" spans="1:12" ht="14.1" customHeight="1">
      <c r="B4" s="71"/>
      <c r="C4" s="362" t="s">
        <v>63</v>
      </c>
      <c r="D4" s="362"/>
      <c r="E4" s="362"/>
      <c r="F4" s="362"/>
      <c r="G4" s="362"/>
      <c r="H4" s="362"/>
      <c r="I4" s="362"/>
      <c r="J4" s="71"/>
      <c r="K4" s="71"/>
    </row>
    <row r="5" spans="1:12" ht="14.1" customHeight="1">
      <c r="B5" s="71"/>
      <c r="C5" s="362" t="s">
        <v>64</v>
      </c>
      <c r="D5" s="362"/>
      <c r="E5" s="362"/>
      <c r="F5" s="362"/>
      <c r="G5" s="362"/>
      <c r="H5" s="362"/>
      <c r="I5" s="362"/>
      <c r="J5" s="71"/>
      <c r="K5" s="71"/>
    </row>
    <row r="6" spans="1:12" ht="14.1" customHeight="1">
      <c r="B6" s="72"/>
      <c r="C6" s="363" t="s">
        <v>2</v>
      </c>
      <c r="D6" s="363"/>
      <c r="E6" s="363"/>
      <c r="F6" s="363"/>
      <c r="G6" s="363"/>
      <c r="H6" s="363"/>
      <c r="I6" s="363"/>
      <c r="J6" s="72"/>
      <c r="K6" s="72"/>
    </row>
    <row r="7" spans="1:12" ht="20.100000000000001" customHeight="1">
      <c r="A7" s="364" t="str">
        <f>+EA!A6</f>
        <v>Ayuntamiento de Tijuana BC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2" ht="12.75" customHeight="1">
      <c r="A8" s="72" t="s">
        <v>65</v>
      </c>
      <c r="B8" s="72"/>
      <c r="C8" s="72"/>
      <c r="D8" s="72"/>
      <c r="E8" s="72"/>
      <c r="F8" s="73"/>
      <c r="G8" s="72"/>
      <c r="H8" s="72"/>
      <c r="I8" s="72"/>
      <c r="J8" s="72"/>
      <c r="K8" s="68"/>
      <c r="L8" s="69"/>
    </row>
    <row r="9" spans="1:12" ht="3" customHeight="1">
      <c r="A9" s="72"/>
      <c r="B9" s="74"/>
      <c r="C9" s="72"/>
      <c r="D9" s="72"/>
      <c r="E9" s="72"/>
      <c r="F9" s="73"/>
      <c r="G9" s="72"/>
      <c r="H9" s="72"/>
      <c r="I9" s="72"/>
      <c r="J9" s="72"/>
    </row>
    <row r="10" spans="1:12" s="79" customFormat="1" ht="15" customHeight="1">
      <c r="A10" s="365"/>
      <c r="B10" s="367" t="s">
        <v>66</v>
      </c>
      <c r="C10" s="367"/>
      <c r="D10" s="76" t="s">
        <v>67</v>
      </c>
      <c r="E10" s="76"/>
      <c r="F10" s="369"/>
      <c r="G10" s="367" t="s">
        <v>66</v>
      </c>
      <c r="H10" s="367"/>
      <c r="I10" s="76" t="s">
        <v>67</v>
      </c>
      <c r="J10" s="76"/>
      <c r="K10" s="77"/>
      <c r="L10" s="78"/>
    </row>
    <row r="11" spans="1:12" s="79" customFormat="1" ht="15" customHeight="1">
      <c r="A11" s="366"/>
      <c r="B11" s="368"/>
      <c r="C11" s="368"/>
      <c r="D11" s="80">
        <v>2019</v>
      </c>
      <c r="E11" s="80">
        <v>2018</v>
      </c>
      <c r="F11" s="370"/>
      <c r="G11" s="368"/>
      <c r="H11" s="368"/>
      <c r="I11" s="80">
        <v>2019</v>
      </c>
      <c r="J11" s="80">
        <v>2018</v>
      </c>
      <c r="K11" s="81"/>
      <c r="L11" s="78"/>
    </row>
    <row r="12" spans="1:12" ht="3" customHeight="1">
      <c r="A12" s="82"/>
      <c r="B12" s="74"/>
      <c r="C12" s="72"/>
      <c r="D12" s="72"/>
      <c r="E12" s="72"/>
      <c r="F12" s="73"/>
      <c r="G12" s="72"/>
      <c r="H12" s="72"/>
      <c r="I12" s="72"/>
      <c r="J12" s="72"/>
      <c r="K12" s="83"/>
      <c r="L12" s="69"/>
    </row>
    <row r="13" spans="1:12" ht="3" customHeight="1">
      <c r="A13" s="82"/>
      <c r="B13" s="74"/>
      <c r="C13" s="72"/>
      <c r="D13" s="72"/>
      <c r="E13" s="72"/>
      <c r="F13" s="73"/>
      <c r="G13" s="72"/>
      <c r="H13" s="72"/>
      <c r="I13" s="72"/>
      <c r="J13" s="72"/>
      <c r="K13" s="83"/>
    </row>
    <row r="14" spans="1:12">
      <c r="A14" s="84"/>
      <c r="B14" s="360" t="s">
        <v>68</v>
      </c>
      <c r="C14" s="360"/>
      <c r="D14" s="85"/>
      <c r="E14" s="86"/>
      <c r="G14" s="360" t="s">
        <v>69</v>
      </c>
      <c r="H14" s="360"/>
      <c r="I14" s="87"/>
      <c r="J14" s="87"/>
      <c r="K14" s="83"/>
    </row>
    <row r="15" spans="1:12" ht="5.0999999999999996" customHeight="1">
      <c r="A15" s="84"/>
      <c r="B15" s="88"/>
      <c r="C15" s="87"/>
      <c r="D15" s="89"/>
      <c r="E15" s="89"/>
      <c r="G15" s="88"/>
      <c r="H15" s="87"/>
      <c r="I15" s="90"/>
      <c r="J15" s="90"/>
      <c r="K15" s="83"/>
    </row>
    <row r="16" spans="1:12">
      <c r="A16" s="84"/>
      <c r="B16" s="353" t="s">
        <v>70</v>
      </c>
      <c r="C16" s="353"/>
      <c r="D16" s="89"/>
      <c r="E16" s="89"/>
      <c r="G16" s="353" t="s">
        <v>71</v>
      </c>
      <c r="H16" s="353"/>
      <c r="I16" s="89"/>
      <c r="J16" s="89"/>
      <c r="K16" s="83"/>
    </row>
    <row r="17" spans="1:11" ht="5.0999999999999996" customHeight="1">
      <c r="A17" s="84"/>
      <c r="B17" s="91"/>
      <c r="C17" s="92"/>
      <c r="D17" s="89"/>
      <c r="E17" s="89"/>
      <c r="G17" s="91"/>
      <c r="H17" s="92"/>
      <c r="I17" s="89"/>
      <c r="J17" s="89"/>
      <c r="K17" s="83"/>
    </row>
    <row r="18" spans="1:11">
      <c r="A18" s="84"/>
      <c r="B18" s="358" t="s">
        <v>72</v>
      </c>
      <c r="C18" s="358"/>
      <c r="D18" s="93">
        <v>620793418</v>
      </c>
      <c r="E18" s="93">
        <v>745083861</v>
      </c>
      <c r="F18" s="94"/>
      <c r="G18" s="358" t="s">
        <v>73</v>
      </c>
      <c r="H18" s="358"/>
      <c r="I18" s="93">
        <v>1708095472</v>
      </c>
      <c r="J18" s="93">
        <v>1746793405</v>
      </c>
      <c r="K18" s="95"/>
    </row>
    <row r="19" spans="1:11" ht="12" customHeight="1">
      <c r="A19" s="84"/>
      <c r="B19" s="358" t="s">
        <v>74</v>
      </c>
      <c r="C19" s="358"/>
      <c r="D19" s="93">
        <v>903678077</v>
      </c>
      <c r="E19" s="93">
        <v>860780901</v>
      </c>
      <c r="F19" s="94"/>
      <c r="G19" s="358" t="s">
        <v>75</v>
      </c>
      <c r="H19" s="358"/>
      <c r="I19" s="93">
        <v>24544</v>
      </c>
      <c r="J19" s="93">
        <v>27211</v>
      </c>
      <c r="K19" s="95"/>
    </row>
    <row r="20" spans="1:11" ht="12" customHeight="1">
      <c r="A20" s="84"/>
      <c r="B20" s="358" t="s">
        <v>76</v>
      </c>
      <c r="C20" s="358"/>
      <c r="D20" s="93">
        <v>29924024</v>
      </c>
      <c r="E20" s="93">
        <v>41866723</v>
      </c>
      <c r="F20" s="94"/>
      <c r="G20" s="358" t="s">
        <v>77</v>
      </c>
      <c r="H20" s="358"/>
      <c r="I20" s="93">
        <v>37750688</v>
      </c>
      <c r="J20" s="93">
        <v>0</v>
      </c>
      <c r="K20" s="95"/>
    </row>
    <row r="21" spans="1:11">
      <c r="A21" s="84"/>
      <c r="B21" s="358" t="s">
        <v>78</v>
      </c>
      <c r="C21" s="358"/>
      <c r="D21" s="93">
        <v>0</v>
      </c>
      <c r="E21" s="93">
        <v>0</v>
      </c>
      <c r="F21" s="94"/>
      <c r="G21" s="358" t="s">
        <v>79</v>
      </c>
      <c r="H21" s="358"/>
      <c r="I21" s="93">
        <v>0</v>
      </c>
      <c r="J21" s="93">
        <v>0</v>
      </c>
      <c r="K21" s="95"/>
    </row>
    <row r="22" spans="1:11">
      <c r="A22" s="84"/>
      <c r="B22" s="358" t="s">
        <v>80</v>
      </c>
      <c r="C22" s="358"/>
      <c r="D22" s="93">
        <v>8544093</v>
      </c>
      <c r="E22" s="93">
        <v>8544093</v>
      </c>
      <c r="F22" s="94"/>
      <c r="G22" s="358" t="s">
        <v>81</v>
      </c>
      <c r="H22" s="358"/>
      <c r="I22" s="93">
        <v>0</v>
      </c>
      <c r="J22" s="93">
        <v>0</v>
      </c>
      <c r="K22" s="95"/>
    </row>
    <row r="23" spans="1:11" ht="25.5" customHeight="1">
      <c r="A23" s="84"/>
      <c r="B23" s="358" t="s">
        <v>82</v>
      </c>
      <c r="C23" s="358"/>
      <c r="D23" s="93">
        <v>0</v>
      </c>
      <c r="E23" s="93">
        <v>0</v>
      </c>
      <c r="F23" s="94"/>
      <c r="G23" s="361" t="s">
        <v>83</v>
      </c>
      <c r="H23" s="361"/>
      <c r="I23" s="93">
        <v>0</v>
      </c>
      <c r="J23" s="93">
        <v>0</v>
      </c>
      <c r="K23" s="95"/>
    </row>
    <row r="24" spans="1:11">
      <c r="A24" s="84"/>
      <c r="B24" s="358" t="s">
        <v>84</v>
      </c>
      <c r="C24" s="358"/>
      <c r="D24" s="93">
        <v>0</v>
      </c>
      <c r="E24" s="93">
        <v>0</v>
      </c>
      <c r="F24" s="94"/>
      <c r="G24" s="358" t="s">
        <v>85</v>
      </c>
      <c r="H24" s="358"/>
      <c r="I24" s="93">
        <v>0</v>
      </c>
      <c r="J24" s="93">
        <v>0</v>
      </c>
      <c r="K24" s="95"/>
    </row>
    <row r="25" spans="1:11">
      <c r="A25" s="84"/>
      <c r="B25" s="96"/>
      <c r="C25" s="97"/>
      <c r="D25" s="98"/>
      <c r="E25" s="98"/>
      <c r="G25" s="358" t="s">
        <v>86</v>
      </c>
      <c r="H25" s="358"/>
      <c r="I25" s="93">
        <v>3980724</v>
      </c>
      <c r="J25" s="93">
        <v>4524749</v>
      </c>
      <c r="K25" s="95"/>
    </row>
    <row r="26" spans="1:11">
      <c r="A26" s="99"/>
      <c r="B26" s="353" t="s">
        <v>87</v>
      </c>
      <c r="C26" s="353"/>
      <c r="D26" s="100">
        <f>SUM(D18:D24)</f>
        <v>1562939612</v>
      </c>
      <c r="E26" s="100">
        <f>SUM(E18:E24)</f>
        <v>1656275578</v>
      </c>
      <c r="F26" s="101"/>
      <c r="G26" s="88"/>
      <c r="H26" s="87"/>
      <c r="I26" s="102"/>
      <c r="J26" s="102"/>
      <c r="K26" s="83"/>
    </row>
    <row r="27" spans="1:11">
      <c r="A27" s="99"/>
      <c r="B27" s="88"/>
      <c r="C27" s="103"/>
      <c r="D27" s="102"/>
      <c r="E27" s="102"/>
      <c r="F27" s="101"/>
      <c r="G27" s="353" t="s">
        <v>88</v>
      </c>
      <c r="H27" s="353"/>
      <c r="I27" s="100">
        <f>SUM(I18:I25)</f>
        <v>1749851428</v>
      </c>
      <c r="J27" s="100">
        <f>SUM(J18:J25)</f>
        <v>1751345365</v>
      </c>
      <c r="K27" s="83"/>
    </row>
    <row r="28" spans="1:11">
      <c r="A28" s="84"/>
      <c r="B28" s="96"/>
      <c r="C28" s="96"/>
      <c r="D28" s="98"/>
      <c r="E28" s="98"/>
      <c r="G28" s="104"/>
      <c r="H28" s="97"/>
      <c r="I28" s="98"/>
      <c r="J28" s="98"/>
      <c r="K28" s="83"/>
    </row>
    <row r="29" spans="1:11">
      <c r="A29" s="84"/>
      <c r="B29" s="353" t="s">
        <v>89</v>
      </c>
      <c r="C29" s="353"/>
      <c r="D29" s="89"/>
      <c r="E29" s="89"/>
      <c r="G29" s="353" t="s">
        <v>90</v>
      </c>
      <c r="H29" s="353"/>
      <c r="I29" s="89"/>
      <c r="J29" s="89"/>
      <c r="K29" s="83"/>
    </row>
    <row r="30" spans="1:11">
      <c r="A30" s="84"/>
      <c r="B30" s="96"/>
      <c r="C30" s="96"/>
      <c r="D30" s="98"/>
      <c r="E30" s="98"/>
      <c r="G30" s="96"/>
      <c r="H30" s="97"/>
      <c r="I30" s="98"/>
      <c r="J30" s="98"/>
      <c r="K30" s="83"/>
    </row>
    <row r="31" spans="1:11" ht="12" customHeight="1">
      <c r="A31" s="84"/>
      <c r="B31" s="358" t="s">
        <v>91</v>
      </c>
      <c r="C31" s="358"/>
      <c r="D31" s="93">
        <v>98942151</v>
      </c>
      <c r="E31" s="93">
        <v>18321930</v>
      </c>
      <c r="F31" s="94"/>
      <c r="G31" s="358" t="s">
        <v>92</v>
      </c>
      <c r="H31" s="358"/>
      <c r="I31" s="93">
        <v>0</v>
      </c>
      <c r="J31" s="93">
        <v>0</v>
      </c>
      <c r="K31" s="95"/>
    </row>
    <row r="32" spans="1:11" ht="12" customHeight="1">
      <c r="A32" s="84"/>
      <c r="B32" s="358" t="s">
        <v>93</v>
      </c>
      <c r="C32" s="358"/>
      <c r="D32" s="93">
        <v>10674881</v>
      </c>
      <c r="E32" s="93">
        <v>10445779</v>
      </c>
      <c r="F32" s="94"/>
      <c r="G32" s="358" t="s">
        <v>94</v>
      </c>
      <c r="H32" s="358"/>
      <c r="I32" s="93">
        <v>0</v>
      </c>
      <c r="J32" s="93">
        <v>0</v>
      </c>
      <c r="K32" s="95"/>
    </row>
    <row r="33" spans="1:11" ht="12" customHeight="1">
      <c r="A33" s="84"/>
      <c r="B33" s="358" t="s">
        <v>95</v>
      </c>
      <c r="C33" s="358"/>
      <c r="D33" s="93">
        <v>33726765350</v>
      </c>
      <c r="E33" s="93">
        <v>34110791292</v>
      </c>
      <c r="F33" s="94"/>
      <c r="G33" s="358" t="s">
        <v>96</v>
      </c>
      <c r="H33" s="358"/>
      <c r="I33" s="93">
        <v>2585670383</v>
      </c>
      <c r="J33" s="93">
        <v>2653803342</v>
      </c>
      <c r="K33" s="95"/>
    </row>
    <row r="34" spans="1:11">
      <c r="A34" s="84"/>
      <c r="B34" s="358" t="s">
        <v>97</v>
      </c>
      <c r="C34" s="358"/>
      <c r="D34" s="93">
        <v>1934031513</v>
      </c>
      <c r="E34" s="93">
        <v>1716472357</v>
      </c>
      <c r="F34" s="94"/>
      <c r="G34" s="358" t="s">
        <v>98</v>
      </c>
      <c r="H34" s="358"/>
      <c r="I34" s="93">
        <v>0</v>
      </c>
      <c r="J34" s="93">
        <v>0</v>
      </c>
      <c r="K34" s="95"/>
    </row>
    <row r="35" spans="1:11" ht="26.25" customHeight="1">
      <c r="A35" s="84"/>
      <c r="B35" s="358" t="s">
        <v>99</v>
      </c>
      <c r="C35" s="358"/>
      <c r="D35" s="93">
        <v>18713094</v>
      </c>
      <c r="E35" s="93">
        <v>16329608</v>
      </c>
      <c r="F35" s="94"/>
      <c r="G35" s="361" t="s">
        <v>100</v>
      </c>
      <c r="H35" s="361"/>
      <c r="I35" s="93">
        <v>0</v>
      </c>
      <c r="J35" s="93">
        <v>0</v>
      </c>
      <c r="K35" s="95"/>
    </row>
    <row r="36" spans="1:11" ht="12" customHeight="1">
      <c r="A36" s="84"/>
      <c r="B36" s="358" t="s">
        <v>101</v>
      </c>
      <c r="C36" s="358"/>
      <c r="D36" s="93">
        <v>0</v>
      </c>
      <c r="E36" s="93">
        <v>0</v>
      </c>
      <c r="F36" s="94"/>
      <c r="G36" s="358" t="s">
        <v>102</v>
      </c>
      <c r="H36" s="358"/>
      <c r="I36" s="93">
        <v>2250074</v>
      </c>
      <c r="J36" s="93">
        <v>2250074</v>
      </c>
      <c r="K36" s="95"/>
    </row>
    <row r="37" spans="1:11">
      <c r="A37" s="84"/>
      <c r="B37" s="358" t="s">
        <v>103</v>
      </c>
      <c r="C37" s="358"/>
      <c r="D37" s="93">
        <v>148748360</v>
      </c>
      <c r="E37" s="93">
        <v>0</v>
      </c>
      <c r="F37" s="94"/>
      <c r="G37" s="96"/>
      <c r="H37" s="97"/>
      <c r="I37" s="98"/>
      <c r="J37" s="98"/>
      <c r="K37" s="83"/>
    </row>
    <row r="38" spans="1:11" ht="12" customHeight="1">
      <c r="A38" s="84"/>
      <c r="B38" s="358" t="s">
        <v>104</v>
      </c>
      <c r="C38" s="358"/>
      <c r="D38" s="93">
        <v>0</v>
      </c>
      <c r="E38" s="93">
        <v>0</v>
      </c>
      <c r="F38" s="94"/>
      <c r="G38" s="353" t="s">
        <v>105</v>
      </c>
      <c r="H38" s="353"/>
      <c r="I38" s="100">
        <f>SUM(I31:I36)</f>
        <v>2587920457</v>
      </c>
      <c r="J38" s="100">
        <f>SUM(J31:J36)</f>
        <v>2656053416</v>
      </c>
      <c r="K38" s="83"/>
    </row>
    <row r="39" spans="1:11">
      <c r="A39" s="84"/>
      <c r="B39" s="358" t="s">
        <v>106</v>
      </c>
      <c r="C39" s="358"/>
      <c r="D39" s="93">
        <v>0</v>
      </c>
      <c r="E39" s="93">
        <v>0</v>
      </c>
      <c r="F39" s="94"/>
      <c r="G39" s="88"/>
      <c r="H39" s="103"/>
      <c r="I39" s="102"/>
      <c r="J39" s="102"/>
      <c r="K39" s="83"/>
    </row>
    <row r="40" spans="1:11">
      <c r="A40" s="84"/>
      <c r="B40" s="96"/>
      <c r="C40" s="97"/>
      <c r="D40" s="98"/>
      <c r="E40" s="98"/>
      <c r="G40" s="353" t="s">
        <v>107</v>
      </c>
      <c r="H40" s="353"/>
      <c r="I40" s="100">
        <f>I27+I38</f>
        <v>4337771885</v>
      </c>
      <c r="J40" s="100">
        <f>J27+J38</f>
        <v>4407398781</v>
      </c>
      <c r="K40" s="83"/>
    </row>
    <row r="41" spans="1:11" ht="12" customHeight="1">
      <c r="A41" s="99"/>
      <c r="B41" s="353" t="s">
        <v>108</v>
      </c>
      <c r="C41" s="353"/>
      <c r="D41" s="100">
        <f>SUM(D31:D39)</f>
        <v>35937875349</v>
      </c>
      <c r="E41" s="100">
        <f>SUM(E31:E39)</f>
        <v>35872360966</v>
      </c>
      <c r="F41" s="101"/>
      <c r="G41" s="88"/>
      <c r="H41" s="105"/>
      <c r="I41" s="102"/>
      <c r="J41" s="102"/>
      <c r="K41" s="83"/>
    </row>
    <row r="42" spans="1:11">
      <c r="A42" s="84"/>
      <c r="B42" s="96"/>
      <c r="C42" s="88"/>
      <c r="D42" s="98"/>
      <c r="E42" s="98"/>
      <c r="G42" s="360" t="s">
        <v>109</v>
      </c>
      <c r="H42" s="360"/>
      <c r="I42" s="98"/>
      <c r="J42" s="98"/>
      <c r="K42" s="83"/>
    </row>
    <row r="43" spans="1:11">
      <c r="A43" s="84"/>
      <c r="B43" s="353" t="s">
        <v>110</v>
      </c>
      <c r="C43" s="353"/>
      <c r="D43" s="106">
        <f>D26+D41</f>
        <v>37500814961</v>
      </c>
      <c r="E43" s="106">
        <f>E26+E41</f>
        <v>37528636544</v>
      </c>
      <c r="G43" s="88"/>
      <c r="H43" s="105"/>
      <c r="I43" s="98"/>
      <c r="J43" s="98"/>
      <c r="K43" s="83"/>
    </row>
    <row r="44" spans="1:11">
      <c r="A44" s="84"/>
      <c r="B44" s="96"/>
      <c r="C44" s="96"/>
      <c r="D44" s="98"/>
      <c r="E44" s="98"/>
      <c r="G44" s="353" t="s">
        <v>111</v>
      </c>
      <c r="H44" s="353"/>
      <c r="I44" s="100">
        <f>SUM(I46:I48)</f>
        <v>12772679762</v>
      </c>
      <c r="J44" s="100">
        <f>SUM(J46:J48)</f>
        <v>12778457059</v>
      </c>
      <c r="K44" s="83"/>
    </row>
    <row r="45" spans="1:11">
      <c r="A45" s="84"/>
      <c r="B45" s="96"/>
      <c r="C45" s="96"/>
      <c r="D45" s="98"/>
      <c r="E45" s="98"/>
      <c r="G45" s="96"/>
      <c r="H45" s="86"/>
      <c r="I45" s="98"/>
      <c r="J45" s="98"/>
      <c r="K45" s="83"/>
    </row>
    <row r="46" spans="1:11">
      <c r="A46" s="84"/>
      <c r="B46" s="96"/>
      <c r="C46" s="96"/>
      <c r="D46" s="98"/>
      <c r="E46" s="98"/>
      <c r="G46" s="358" t="s">
        <v>40</v>
      </c>
      <c r="H46" s="358"/>
      <c r="I46" s="93">
        <v>37514702</v>
      </c>
      <c r="J46" s="93">
        <v>37542933</v>
      </c>
      <c r="K46" s="95"/>
    </row>
    <row r="47" spans="1:11">
      <c r="A47" s="84"/>
      <c r="B47" s="96"/>
      <c r="C47" s="359" t="s">
        <v>112</v>
      </c>
      <c r="D47" s="359"/>
      <c r="E47" s="98"/>
      <c r="G47" s="358" t="s">
        <v>113</v>
      </c>
      <c r="H47" s="358"/>
      <c r="I47" s="93">
        <v>12533488396</v>
      </c>
      <c r="J47" s="93">
        <v>12673275236</v>
      </c>
      <c r="K47" s="95"/>
    </row>
    <row r="48" spans="1:11">
      <c r="A48" s="84"/>
      <c r="B48" s="96"/>
      <c r="C48" s="359"/>
      <c r="D48" s="359"/>
      <c r="E48" s="98"/>
      <c r="G48" s="358" t="s">
        <v>114</v>
      </c>
      <c r="H48" s="358"/>
      <c r="I48" s="107">
        <v>201676664</v>
      </c>
      <c r="J48" s="107">
        <v>67638890</v>
      </c>
      <c r="K48" s="95"/>
    </row>
    <row r="49" spans="1:14">
      <c r="A49" s="84"/>
      <c r="B49" s="96"/>
      <c r="C49" s="359"/>
      <c r="D49" s="359"/>
      <c r="E49" s="98"/>
      <c r="G49" s="96"/>
      <c r="H49" s="86"/>
      <c r="I49" s="98"/>
      <c r="J49" s="98"/>
      <c r="K49" s="83"/>
    </row>
    <row r="50" spans="1:14">
      <c r="A50" s="84"/>
      <c r="B50" s="96"/>
      <c r="C50" s="359"/>
      <c r="D50" s="359"/>
      <c r="E50" s="98"/>
      <c r="G50" s="353" t="s">
        <v>115</v>
      </c>
      <c r="H50" s="353"/>
      <c r="I50" s="100">
        <f>SUM(I52:I56)</f>
        <v>20390363314</v>
      </c>
      <c r="J50" s="100">
        <f>SUM(J52:J56)</f>
        <v>20342780704</v>
      </c>
      <c r="K50" s="83"/>
    </row>
    <row r="51" spans="1:14">
      <c r="A51" s="84"/>
      <c r="B51" s="96"/>
      <c r="C51" s="359"/>
      <c r="D51" s="359"/>
      <c r="E51" s="98"/>
      <c r="G51" s="88"/>
      <c r="H51" s="86"/>
      <c r="I51" s="108"/>
      <c r="J51" s="108"/>
      <c r="K51" s="83"/>
    </row>
    <row r="52" spans="1:14">
      <c r="A52" s="84"/>
      <c r="B52" s="96"/>
      <c r="C52" s="359"/>
      <c r="D52" s="359"/>
      <c r="E52" s="98"/>
      <c r="G52" s="358" t="s">
        <v>116</v>
      </c>
      <c r="H52" s="358"/>
      <c r="I52" s="109">
        <v>1050436637</v>
      </c>
      <c r="J52" s="109">
        <v>1291645607</v>
      </c>
      <c r="K52" s="95"/>
      <c r="M52" s="110">
        <f>+I52-J52</f>
        <v>-241208970</v>
      </c>
    </row>
    <row r="53" spans="1:14">
      <c r="A53" s="84"/>
      <c r="B53" s="96"/>
      <c r="C53" s="359"/>
      <c r="D53" s="359"/>
      <c r="E53" s="98"/>
      <c r="G53" s="358" t="s">
        <v>117</v>
      </c>
      <c r="H53" s="358"/>
      <c r="I53" s="109">
        <v>8030023332</v>
      </c>
      <c r="J53" s="109">
        <v>6738377725</v>
      </c>
      <c r="K53" s="95"/>
      <c r="M53" s="110">
        <f>+I53-J53</f>
        <v>1291645607</v>
      </c>
    </row>
    <row r="54" spans="1:14">
      <c r="A54" s="84"/>
      <c r="B54" s="96"/>
      <c r="C54" s="359"/>
      <c r="D54" s="359"/>
      <c r="E54" s="98"/>
      <c r="G54" s="358" t="s">
        <v>118</v>
      </c>
      <c r="H54" s="358"/>
      <c r="I54" s="109">
        <v>12647566848</v>
      </c>
      <c r="J54" s="109">
        <v>12647566847</v>
      </c>
      <c r="K54" s="95"/>
    </row>
    <row r="55" spans="1:14">
      <c r="A55" s="84"/>
      <c r="B55" s="96"/>
      <c r="C55" s="96"/>
      <c r="D55" s="98"/>
      <c r="E55" s="98"/>
      <c r="G55" s="358" t="s">
        <v>119</v>
      </c>
      <c r="H55" s="358"/>
      <c r="I55" s="109">
        <v>0</v>
      </c>
      <c r="J55" s="109">
        <v>0</v>
      </c>
      <c r="K55" s="95"/>
      <c r="M55" s="110">
        <f>+M53-M52</f>
        <v>1532854577</v>
      </c>
      <c r="N55" s="110"/>
    </row>
    <row r="56" spans="1:14">
      <c r="A56" s="84"/>
      <c r="B56" s="96"/>
      <c r="C56" s="96"/>
      <c r="D56" s="98"/>
      <c r="E56" s="98"/>
      <c r="G56" s="358" t="s">
        <v>120</v>
      </c>
      <c r="H56" s="358"/>
      <c r="I56" s="111">
        <v>-1337663503</v>
      </c>
      <c r="J56" s="111">
        <v>-334809475</v>
      </c>
      <c r="K56" s="95"/>
    </row>
    <row r="57" spans="1:14">
      <c r="A57" s="84"/>
      <c r="B57" s="96"/>
      <c r="C57" s="96"/>
      <c r="D57" s="98"/>
      <c r="E57" s="98"/>
      <c r="G57" s="96"/>
      <c r="H57" s="86"/>
      <c r="I57" s="98"/>
      <c r="J57" s="98"/>
      <c r="K57" s="83"/>
    </row>
    <row r="58" spans="1:14" ht="25.5" customHeight="1">
      <c r="A58" s="84"/>
      <c r="B58" s="96"/>
      <c r="C58" s="96"/>
      <c r="D58" s="98"/>
      <c r="E58" s="98"/>
      <c r="G58" s="353" t="s">
        <v>121</v>
      </c>
      <c r="H58" s="353"/>
      <c r="I58" s="100">
        <f>SUM(I60:I61)</f>
        <v>0</v>
      </c>
      <c r="J58" s="100">
        <f>SUM(J60:J61)</f>
        <v>0</v>
      </c>
      <c r="K58" s="83"/>
    </row>
    <row r="59" spans="1:14">
      <c r="A59" s="84"/>
      <c r="B59" s="96"/>
      <c r="C59" s="96"/>
      <c r="D59" s="98"/>
      <c r="E59" s="98"/>
      <c r="G59" s="96"/>
      <c r="H59" s="86"/>
      <c r="I59" s="98"/>
      <c r="J59" s="98"/>
      <c r="K59" s="83"/>
    </row>
    <row r="60" spans="1:14">
      <c r="A60" s="84"/>
      <c r="B60" s="96"/>
      <c r="C60" s="96"/>
      <c r="D60" s="98"/>
      <c r="E60" s="98"/>
      <c r="G60" s="358" t="s">
        <v>122</v>
      </c>
      <c r="H60" s="358"/>
      <c r="I60" s="93">
        <v>0</v>
      </c>
      <c r="J60" s="93">
        <v>0</v>
      </c>
      <c r="K60" s="83"/>
    </row>
    <row r="61" spans="1:14">
      <c r="A61" s="84"/>
      <c r="B61" s="96"/>
      <c r="C61" s="96"/>
      <c r="D61" s="98"/>
      <c r="E61" s="98"/>
      <c r="G61" s="358" t="s">
        <v>123</v>
      </c>
      <c r="H61" s="358"/>
      <c r="I61" s="93">
        <v>0</v>
      </c>
      <c r="J61" s="93">
        <v>0</v>
      </c>
      <c r="K61" s="83"/>
    </row>
    <row r="62" spans="1:14" ht="9.9499999999999993" customHeight="1">
      <c r="A62" s="84"/>
      <c r="B62" s="96"/>
      <c r="C62" s="96"/>
      <c r="D62" s="98"/>
      <c r="E62" s="98"/>
      <c r="G62" s="96"/>
      <c r="H62" s="112"/>
      <c r="I62" s="98"/>
      <c r="J62" s="98"/>
      <c r="K62" s="83"/>
    </row>
    <row r="63" spans="1:14">
      <c r="A63" s="84"/>
      <c r="B63" s="96"/>
      <c r="C63" s="96"/>
      <c r="D63" s="98"/>
      <c r="E63" s="98"/>
      <c r="G63" s="353" t="s">
        <v>124</v>
      </c>
      <c r="H63" s="353"/>
      <c r="I63" s="100">
        <f>I44+I50+I58</f>
        <v>33163043076</v>
      </c>
      <c r="J63" s="100">
        <f>J44+J50+J58</f>
        <v>33121237763</v>
      </c>
      <c r="K63" s="83"/>
    </row>
    <row r="64" spans="1:14" ht="9.9499999999999993" customHeight="1">
      <c r="A64" s="84"/>
      <c r="B64" s="96"/>
      <c r="C64" s="96"/>
      <c r="D64" s="98"/>
      <c r="E64" s="98"/>
      <c r="G64" s="96"/>
      <c r="H64" s="86"/>
      <c r="I64" s="98"/>
      <c r="J64" s="98"/>
      <c r="K64" s="83"/>
    </row>
    <row r="65" spans="1:13">
      <c r="A65" s="84"/>
      <c r="B65" s="96"/>
      <c r="C65" s="96"/>
      <c r="D65" s="98"/>
      <c r="E65" s="98"/>
      <c r="G65" s="353" t="s">
        <v>125</v>
      </c>
      <c r="H65" s="353"/>
      <c r="I65" s="106">
        <f>I40+I63</f>
        <v>37500814961</v>
      </c>
      <c r="J65" s="106">
        <f>J40+J63</f>
        <v>37528636544</v>
      </c>
      <c r="K65" s="83"/>
    </row>
    <row r="66" spans="1:13" ht="6" customHeight="1">
      <c r="A66" s="113"/>
      <c r="B66" s="114"/>
      <c r="C66" s="114"/>
      <c r="D66" s="114"/>
      <c r="E66" s="114"/>
      <c r="F66" s="115"/>
      <c r="G66" s="114"/>
      <c r="H66" s="114"/>
      <c r="I66" s="114"/>
      <c r="J66" s="114"/>
      <c r="K66" s="116"/>
      <c r="M66" s="110"/>
    </row>
    <row r="67" spans="1:13" ht="11.25" customHeight="1">
      <c r="B67" s="86"/>
      <c r="C67" s="117"/>
      <c r="D67" s="118"/>
      <c r="E67" s="118"/>
      <c r="G67" s="119"/>
      <c r="H67" s="117"/>
      <c r="I67" s="118"/>
      <c r="J67" s="118"/>
    </row>
    <row r="68" spans="1:13" ht="23.25" customHeight="1">
      <c r="A68" s="120"/>
      <c r="B68" s="121"/>
      <c r="C68" s="122"/>
      <c r="D68" s="123"/>
      <c r="E68" s="123"/>
      <c r="F68" s="115"/>
      <c r="G68" s="124"/>
      <c r="H68" s="122"/>
      <c r="I68" s="123">
        <f>+D43-I65</f>
        <v>0</v>
      </c>
      <c r="J68" s="123">
        <f>+E43-J65</f>
        <v>0</v>
      </c>
    </row>
    <row r="69" spans="1:13" ht="6" customHeight="1">
      <c r="B69" s="86"/>
      <c r="C69" s="117"/>
      <c r="D69" s="118"/>
      <c r="E69" s="118"/>
      <c r="G69" s="119"/>
      <c r="H69" s="117"/>
      <c r="I69" s="118"/>
      <c r="J69" s="118"/>
    </row>
    <row r="70" spans="1:13" ht="15" customHeight="1">
      <c r="B70" s="354" t="s">
        <v>62</v>
      </c>
      <c r="C70" s="354"/>
      <c r="D70" s="354"/>
      <c r="E70" s="354"/>
      <c r="F70" s="354"/>
      <c r="G70" s="354"/>
      <c r="H70" s="354"/>
      <c r="I70" s="354"/>
      <c r="J70" s="354"/>
    </row>
    <row r="71" spans="1:13" ht="9.75" customHeight="1">
      <c r="B71" s="86"/>
      <c r="C71" s="117"/>
      <c r="D71" s="118"/>
      <c r="E71" s="118"/>
      <c r="G71" s="119"/>
      <c r="H71" s="117"/>
      <c r="I71" s="118"/>
      <c r="J71" s="118"/>
    </row>
    <row r="72" spans="1:13" ht="50.1" customHeight="1">
      <c r="B72" s="355"/>
      <c r="C72" s="355"/>
      <c r="D72" s="355"/>
      <c r="E72" s="118"/>
      <c r="G72" s="356"/>
      <c r="H72" s="356"/>
      <c r="I72" s="123"/>
      <c r="J72" s="118"/>
    </row>
    <row r="73" spans="1:13" ht="14.1" customHeight="1">
      <c r="A73" s="357" t="s">
        <v>126</v>
      </c>
      <c r="B73" s="357"/>
      <c r="C73" s="357"/>
      <c r="D73" s="357"/>
      <c r="E73" s="125"/>
      <c r="F73" s="125"/>
      <c r="G73" s="357" t="s">
        <v>127</v>
      </c>
      <c r="H73" s="357"/>
      <c r="I73" s="357"/>
      <c r="J73" s="125"/>
      <c r="K73" s="125"/>
      <c r="L73" s="125"/>
    </row>
    <row r="74" spans="1:13" ht="14.1" customHeight="1">
      <c r="A74" s="352" t="s">
        <v>128</v>
      </c>
      <c r="B74" s="352"/>
      <c r="C74" s="352"/>
      <c r="D74" s="352"/>
      <c r="E74" s="126"/>
      <c r="F74" s="126"/>
      <c r="G74" s="352" t="s">
        <v>129</v>
      </c>
      <c r="H74" s="352"/>
      <c r="I74" s="352"/>
      <c r="J74" s="126"/>
      <c r="K74" s="126"/>
      <c r="L74" s="126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Normal="100" zoomScalePageLayoutView="80" workbookViewId="0">
      <selection activeCell="D18" sqref="D18"/>
    </sheetView>
  </sheetViews>
  <sheetFormatPr baseColWidth="10" defaultColWidth="11.42578125" defaultRowHeight="12"/>
  <cols>
    <col min="1" max="1" width="4.5703125" style="75" customWidth="1"/>
    <col min="2" max="2" width="24.7109375" style="75" customWidth="1"/>
    <col min="3" max="3" width="40" style="75" customWidth="1"/>
    <col min="4" max="5" width="18.7109375" style="75" customWidth="1"/>
    <col min="6" max="6" width="10.7109375" style="75" customWidth="1"/>
    <col min="7" max="7" width="24.7109375" style="75" customWidth="1"/>
    <col min="8" max="8" width="29.7109375" style="135" customWidth="1"/>
    <col min="9" max="10" width="18.7109375" style="75" customWidth="1"/>
    <col min="11" max="11" width="4.5703125" style="75" customWidth="1"/>
    <col min="12" max="16384" width="11.42578125" style="75"/>
  </cols>
  <sheetData>
    <row r="1" spans="1:11" ht="6" customHeight="1">
      <c r="A1" s="127"/>
      <c r="B1" s="63"/>
      <c r="C1" s="128"/>
      <c r="D1" s="65"/>
      <c r="E1" s="65"/>
      <c r="F1" s="128"/>
      <c r="G1" s="128"/>
      <c r="H1" s="129"/>
      <c r="I1" s="63"/>
      <c r="J1" s="63"/>
      <c r="K1" s="63"/>
    </row>
    <row r="2" spans="1:11" s="68" customFormat="1" ht="6" customHeight="1">
      <c r="C2" s="69"/>
      <c r="H2" s="130"/>
    </row>
    <row r="3" spans="1:11" ht="14.1" customHeight="1">
      <c r="A3" s="131"/>
      <c r="C3" s="372"/>
      <c r="D3" s="372"/>
      <c r="E3" s="372"/>
      <c r="F3" s="372"/>
      <c r="G3" s="372"/>
      <c r="H3" s="372"/>
      <c r="I3" s="372"/>
      <c r="J3" s="132"/>
      <c r="K3" s="132"/>
    </row>
    <row r="4" spans="1:11" ht="14.1" customHeight="1">
      <c r="A4" s="133"/>
      <c r="C4" s="372" t="s">
        <v>130</v>
      </c>
      <c r="D4" s="372"/>
      <c r="E4" s="372"/>
      <c r="F4" s="372"/>
      <c r="G4" s="372"/>
      <c r="H4" s="372"/>
      <c r="I4" s="372"/>
      <c r="J4" s="133"/>
      <c r="K4" s="133"/>
    </row>
    <row r="5" spans="1:11" ht="14.1" customHeight="1">
      <c r="A5" s="134"/>
      <c r="C5" s="372" t="s">
        <v>131</v>
      </c>
      <c r="D5" s="372"/>
      <c r="E5" s="372"/>
      <c r="F5" s="372"/>
      <c r="G5" s="372"/>
      <c r="H5" s="372"/>
      <c r="I5" s="372"/>
      <c r="J5" s="133"/>
      <c r="K5" s="133"/>
    </row>
    <row r="6" spans="1:11" ht="14.1" customHeight="1">
      <c r="A6" s="134"/>
      <c r="C6" s="372" t="s">
        <v>2</v>
      </c>
      <c r="D6" s="372"/>
      <c r="E6" s="372"/>
      <c r="F6" s="372"/>
      <c r="G6" s="372"/>
      <c r="H6" s="372"/>
      <c r="I6" s="372"/>
      <c r="J6" s="133"/>
      <c r="K6" s="133"/>
    </row>
    <row r="7" spans="1:11" ht="20.100000000000001" customHeight="1">
      <c r="A7" s="364" t="str">
        <f>+EA!A6</f>
        <v>Ayuntamiento de Tijuana BC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1">
      <c r="A8" s="72" t="s">
        <v>65</v>
      </c>
      <c r="B8" s="132"/>
      <c r="C8" s="132"/>
      <c r="D8" s="132"/>
      <c r="E8" s="132"/>
      <c r="F8" s="132"/>
    </row>
    <row r="9" spans="1:11" s="68" customFormat="1" ht="15.75" hidden="1" customHeight="1">
      <c r="A9" s="134"/>
      <c r="B9" s="136" t="e">
        <f>ROUND(+#REF!,0)</f>
        <v>#REF!</v>
      </c>
      <c r="C9" s="137">
        <f>ROUND(-41520100.31,0)</f>
        <v>-41520100</v>
      </c>
      <c r="D9" s="137"/>
      <c r="E9" s="137"/>
      <c r="F9" s="138"/>
      <c r="H9" s="130"/>
    </row>
    <row r="10" spans="1:11" s="68" customFormat="1" ht="3" customHeight="1">
      <c r="A10" s="139"/>
      <c r="B10" s="140"/>
      <c r="C10" s="139"/>
      <c r="D10" s="141"/>
      <c r="E10" s="141"/>
      <c r="F10" s="142"/>
      <c r="H10" s="130"/>
    </row>
    <row r="11" spans="1:11" s="68" customFormat="1" ht="20.100000000000001" customHeight="1">
      <c r="A11" s="143"/>
      <c r="B11" s="373" t="s">
        <v>5</v>
      </c>
      <c r="C11" s="373"/>
      <c r="D11" s="144" t="s">
        <v>132</v>
      </c>
      <c r="E11" s="144" t="s">
        <v>133</v>
      </c>
      <c r="F11" s="145"/>
      <c r="G11" s="373" t="s">
        <v>5</v>
      </c>
      <c r="H11" s="373"/>
      <c r="I11" s="144" t="s">
        <v>132</v>
      </c>
      <c r="J11" s="144" t="s">
        <v>133</v>
      </c>
      <c r="K11" s="146"/>
    </row>
    <row r="12" spans="1:11" ht="3" customHeight="1">
      <c r="A12" s="147"/>
      <c r="B12" s="148"/>
      <c r="C12" s="149"/>
      <c r="D12" s="150"/>
      <c r="E12" s="150"/>
      <c r="F12" s="131"/>
      <c r="G12" s="68"/>
      <c r="H12" s="130"/>
      <c r="I12" s="68"/>
      <c r="J12" s="68"/>
      <c r="K12" s="83"/>
    </row>
    <row r="13" spans="1:11" s="68" customFormat="1" ht="3" customHeight="1">
      <c r="A13" s="84"/>
      <c r="B13" s="151" t="e">
        <f>ROUND(+#REF!,0)</f>
        <v>#REF!</v>
      </c>
      <c r="C13" s="152">
        <f>+ROUND(11126331,0)</f>
        <v>11126331</v>
      </c>
      <c r="D13" s="153"/>
      <c r="E13" s="153"/>
      <c r="F13" s="69"/>
      <c r="H13" s="130"/>
      <c r="K13" s="83"/>
    </row>
    <row r="14" spans="1:11">
      <c r="A14" s="154"/>
      <c r="B14" s="360" t="s">
        <v>68</v>
      </c>
      <c r="C14" s="360"/>
      <c r="D14" s="155">
        <f>D16+D26</f>
        <v>520259084</v>
      </c>
      <c r="E14" s="155">
        <f>E16+E26</f>
        <v>492437501</v>
      </c>
      <c r="F14" s="69"/>
      <c r="G14" s="360" t="s">
        <v>69</v>
      </c>
      <c r="H14" s="360"/>
      <c r="I14" s="155">
        <f>I16+I27</f>
        <v>37750688</v>
      </c>
      <c r="J14" s="155">
        <f>J16+J27</f>
        <v>107377584</v>
      </c>
      <c r="K14" s="83"/>
    </row>
    <row r="15" spans="1:11">
      <c r="A15" s="156"/>
      <c r="B15" s="88"/>
      <c r="C15" s="87"/>
      <c r="D15" s="157"/>
      <c r="E15" s="157"/>
      <c r="F15" s="69"/>
      <c r="G15" s="88"/>
      <c r="H15" s="88"/>
      <c r="I15" s="157"/>
      <c r="J15" s="157"/>
      <c r="K15" s="83"/>
    </row>
    <row r="16" spans="1:11">
      <c r="A16" s="156"/>
      <c r="B16" s="360" t="s">
        <v>70</v>
      </c>
      <c r="C16" s="360"/>
      <c r="D16" s="155">
        <f>SUM(D18:D24)</f>
        <v>136233142</v>
      </c>
      <c r="E16" s="155">
        <f>SUM(E18:E24)</f>
        <v>42897176</v>
      </c>
      <c r="F16" s="69"/>
      <c r="G16" s="360" t="s">
        <v>71</v>
      </c>
      <c r="H16" s="360"/>
      <c r="I16" s="155">
        <f>SUM(I18:I25)</f>
        <v>37750688</v>
      </c>
      <c r="J16" s="155">
        <f>SUM(J18:J25)</f>
        <v>39244625</v>
      </c>
      <c r="K16" s="83"/>
    </row>
    <row r="17" spans="1:11">
      <c r="A17" s="156"/>
      <c r="B17" s="88"/>
      <c r="C17" s="87"/>
      <c r="D17" s="157"/>
      <c r="E17" s="157"/>
      <c r="F17" s="69"/>
      <c r="G17" s="88"/>
      <c r="H17" s="88"/>
      <c r="I17" s="157"/>
      <c r="J17" s="157"/>
      <c r="K17" s="83"/>
    </row>
    <row r="18" spans="1:11">
      <c r="A18" s="154"/>
      <c r="B18" s="358" t="s">
        <v>72</v>
      </c>
      <c r="C18" s="358"/>
      <c r="D18" s="158">
        <f>IF(ESF!D18&lt;ESF!E18,ESF!E18-ESF!D18,0)</f>
        <v>124290443</v>
      </c>
      <c r="E18" s="158">
        <f>IF(D18&gt;0,0,ESF!D18-ESF!E18)</f>
        <v>0</v>
      </c>
      <c r="F18" s="69"/>
      <c r="G18" s="358" t="s">
        <v>73</v>
      </c>
      <c r="H18" s="358"/>
      <c r="I18" s="158">
        <f>IF(ESF!I18&gt;ESF!J18,ESF!I18-ESF!J18,0)</f>
        <v>0</v>
      </c>
      <c r="J18" s="158">
        <f>IF(I18&gt;0,0,ESF!J18-ESF!I18)</f>
        <v>38697933</v>
      </c>
      <c r="K18" s="83"/>
    </row>
    <row r="19" spans="1:11">
      <c r="A19" s="154"/>
      <c r="B19" s="358" t="s">
        <v>74</v>
      </c>
      <c r="C19" s="358"/>
      <c r="D19" s="158">
        <f>IF(ESF!D19&lt;ESF!E19,ESF!E19-ESF!D19,0)</f>
        <v>0</v>
      </c>
      <c r="E19" s="158">
        <f>IF(D19&gt;0,0,ESF!D19-ESF!E19)</f>
        <v>42897176</v>
      </c>
      <c r="F19" s="69"/>
      <c r="G19" s="358" t="s">
        <v>75</v>
      </c>
      <c r="H19" s="358"/>
      <c r="I19" s="158">
        <f>IF(ESF!I19&gt;ESF!J19,ESF!I19-ESF!J19,0)</f>
        <v>0</v>
      </c>
      <c r="J19" s="158">
        <f>IF(I19&gt;0,0,ESF!J19-ESF!I19)</f>
        <v>2667</v>
      </c>
      <c r="K19" s="83"/>
    </row>
    <row r="20" spans="1:11">
      <c r="A20" s="154"/>
      <c r="B20" s="358" t="s">
        <v>76</v>
      </c>
      <c r="C20" s="358"/>
      <c r="D20" s="158">
        <f>IF(ESF!D20&lt;ESF!E20,ESF!E20-ESF!D20,0)</f>
        <v>11942699</v>
      </c>
      <c r="E20" s="158">
        <f>IF(D20&gt;0,0,ESF!D20-ESF!E20)</f>
        <v>0</v>
      </c>
      <c r="F20" s="69"/>
      <c r="G20" s="358" t="s">
        <v>77</v>
      </c>
      <c r="H20" s="358"/>
      <c r="I20" s="158">
        <f>IF(ESF!I20&gt;ESF!J20,ESF!I20-ESF!J20,0)</f>
        <v>37750688</v>
      </c>
      <c r="J20" s="158">
        <f>IF(I20&gt;0,0,ESF!J20-ESF!I20)</f>
        <v>0</v>
      </c>
      <c r="K20" s="83"/>
    </row>
    <row r="21" spans="1:11">
      <c r="A21" s="154"/>
      <c r="B21" s="358" t="s">
        <v>78</v>
      </c>
      <c r="C21" s="358"/>
      <c r="D21" s="158">
        <f>IF(ESF!D21&lt;ESF!E21,ESF!E21-ESF!D21,0)</f>
        <v>0</v>
      </c>
      <c r="E21" s="158">
        <f>IF(D21&gt;0,0,ESF!D21-ESF!E21)</f>
        <v>0</v>
      </c>
      <c r="F21" s="69"/>
      <c r="G21" s="358" t="s">
        <v>79</v>
      </c>
      <c r="H21" s="358"/>
      <c r="I21" s="158">
        <f>IF(ESF!I21&gt;ESF!J21,ESF!I21-ESF!J21,0)</f>
        <v>0</v>
      </c>
      <c r="J21" s="158">
        <f>IF(I21&gt;0,0,ESF!J21-ESF!I21)</f>
        <v>0</v>
      </c>
      <c r="K21" s="83"/>
    </row>
    <row r="22" spans="1:11">
      <c r="A22" s="154"/>
      <c r="B22" s="358" t="s">
        <v>80</v>
      </c>
      <c r="C22" s="358"/>
      <c r="D22" s="158">
        <f>IF(ESF!D22&lt;ESF!E22,ESF!E22-ESF!D22,0)</f>
        <v>0</v>
      </c>
      <c r="E22" s="158">
        <f>IF(D22&gt;0,0,ESF!D22-ESF!E22)</f>
        <v>0</v>
      </c>
      <c r="F22" s="69"/>
      <c r="G22" s="358" t="s">
        <v>81</v>
      </c>
      <c r="H22" s="358"/>
      <c r="I22" s="158">
        <f>IF(ESF!I22&gt;ESF!J22,ESF!I22-ESF!J22,0)</f>
        <v>0</v>
      </c>
      <c r="J22" s="158">
        <f>IF(I22&gt;0,0,ESF!J22-ESF!I22)</f>
        <v>0</v>
      </c>
      <c r="K22" s="83"/>
    </row>
    <row r="23" spans="1:11" ht="25.5" customHeight="1">
      <c r="A23" s="154"/>
      <c r="B23" s="358" t="s">
        <v>82</v>
      </c>
      <c r="C23" s="358"/>
      <c r="D23" s="158">
        <f>IF(ESF!D23&lt;ESF!E23,ESF!E23-ESF!D23,0)</f>
        <v>0</v>
      </c>
      <c r="E23" s="158">
        <f>IF(D23&gt;0,0,ESF!D23-ESF!E23)</f>
        <v>0</v>
      </c>
      <c r="F23" s="69"/>
      <c r="G23" s="361" t="s">
        <v>83</v>
      </c>
      <c r="H23" s="361"/>
      <c r="I23" s="158">
        <f>IF(ESF!I23&gt;ESF!J23,ESF!I23-ESF!J23,0)</f>
        <v>0</v>
      </c>
      <c r="J23" s="158">
        <f>IF(I23&gt;0,0,ESF!J23-ESF!I23)</f>
        <v>0</v>
      </c>
      <c r="K23" s="83"/>
    </row>
    <row r="24" spans="1:11">
      <c r="A24" s="154"/>
      <c r="B24" s="358" t="s">
        <v>84</v>
      </c>
      <c r="C24" s="358"/>
      <c r="D24" s="158">
        <f>IF(ESF!D24&lt;ESF!E24,ESF!E24-ESF!D24,0)</f>
        <v>0</v>
      </c>
      <c r="E24" s="158">
        <f>IF(D24&gt;0,0,ESF!D24-ESF!E24)</f>
        <v>0</v>
      </c>
      <c r="F24" s="159">
        <f>E19+E24-D23-D33</f>
        <v>42897176</v>
      </c>
      <c r="G24" s="358" t="s">
        <v>85</v>
      </c>
      <c r="H24" s="358"/>
      <c r="I24" s="158">
        <f>IF(ESF!I24&gt;ESF!J24,ESF!I24-ESF!J24,0)</f>
        <v>0</v>
      </c>
      <c r="J24" s="158">
        <f>IF(I24&gt;0,0,ESF!J24-ESF!I24)</f>
        <v>0</v>
      </c>
      <c r="K24" s="83"/>
    </row>
    <row r="25" spans="1:11">
      <c r="A25" s="156"/>
      <c r="B25" s="88"/>
      <c r="C25" s="87"/>
      <c r="D25" s="157"/>
      <c r="E25" s="157"/>
      <c r="F25" s="69"/>
      <c r="G25" s="358" t="s">
        <v>86</v>
      </c>
      <c r="H25" s="358"/>
      <c r="I25" s="158">
        <f>IF(ESF!I25&gt;ESF!J25,ESF!I25-ESF!J25,0)</f>
        <v>0</v>
      </c>
      <c r="J25" s="158">
        <f>IF(I25&gt;0,0,ESF!J25-ESF!I25)</f>
        <v>544025</v>
      </c>
      <c r="K25" s="83"/>
    </row>
    <row r="26" spans="1:11">
      <c r="A26" s="156"/>
      <c r="B26" s="360" t="s">
        <v>89</v>
      </c>
      <c r="C26" s="360"/>
      <c r="D26" s="155">
        <f>SUM(D28:D36)</f>
        <v>384025942</v>
      </c>
      <c r="E26" s="155">
        <f>SUM(E28:E36)</f>
        <v>449540325</v>
      </c>
      <c r="F26" s="69"/>
      <c r="G26" s="88"/>
      <c r="H26" s="88"/>
      <c r="I26" s="157"/>
      <c r="J26" s="157"/>
      <c r="K26" s="83"/>
    </row>
    <row r="27" spans="1:11">
      <c r="A27" s="156"/>
      <c r="B27" s="88"/>
      <c r="C27" s="87"/>
      <c r="D27" s="157"/>
      <c r="E27" s="157"/>
      <c r="F27" s="69"/>
      <c r="G27" s="353" t="s">
        <v>90</v>
      </c>
      <c r="H27" s="353"/>
      <c r="I27" s="155">
        <f>SUM(I29:I34)</f>
        <v>0</v>
      </c>
      <c r="J27" s="155">
        <f>SUM(J29:J34)</f>
        <v>68132959</v>
      </c>
      <c r="K27" s="83"/>
    </row>
    <row r="28" spans="1:11">
      <c r="A28" s="154"/>
      <c r="B28" s="358" t="s">
        <v>91</v>
      </c>
      <c r="C28" s="358"/>
      <c r="D28" s="158">
        <f>IF(ESF!D31&lt;ESF!E31,ESF!E31-ESF!D31,0)</f>
        <v>0</v>
      </c>
      <c r="E28" s="158">
        <f>IF(D28&gt;0,0,ESF!D31-ESF!E31)</f>
        <v>80620221</v>
      </c>
      <c r="F28" s="69"/>
      <c r="G28" s="88"/>
      <c r="H28" s="88"/>
      <c r="I28" s="157"/>
      <c r="J28" s="157"/>
      <c r="K28" s="83"/>
    </row>
    <row r="29" spans="1:11" ht="12" customHeight="1">
      <c r="A29" s="154"/>
      <c r="B29" s="358" t="s">
        <v>93</v>
      </c>
      <c r="C29" s="358"/>
      <c r="D29" s="158">
        <f>IF(ESF!D32&lt;ESF!E32,ESF!E32-ESF!D32,0)</f>
        <v>0</v>
      </c>
      <c r="E29" s="158">
        <f>IF(D29&gt;0,0,ESF!D32-ESF!E32)</f>
        <v>229102</v>
      </c>
      <c r="F29" s="160"/>
      <c r="G29" s="358" t="s">
        <v>92</v>
      </c>
      <c r="H29" s="358"/>
      <c r="I29" s="158">
        <f>IF(ESF!I31&gt;ESF!J31,ESF!I31-ESF!J31,0)</f>
        <v>0</v>
      </c>
      <c r="J29" s="158">
        <f>IF(I29&gt;0,0,ESF!J31-ESF!I31)</f>
        <v>0</v>
      </c>
      <c r="K29" s="83"/>
    </row>
    <row r="30" spans="1:11" ht="12" customHeight="1">
      <c r="A30" s="154"/>
      <c r="B30" s="358" t="s">
        <v>95</v>
      </c>
      <c r="C30" s="358"/>
      <c r="D30" s="158">
        <f>IF(ESF!D33&lt;ESF!E33,ESF!E33-ESF!D33,0)</f>
        <v>384025942</v>
      </c>
      <c r="E30" s="158">
        <f>IF(D30&gt;0,0,ESF!D33-ESF!E33)</f>
        <v>0</v>
      </c>
      <c r="F30" s="69"/>
      <c r="G30" s="358" t="s">
        <v>94</v>
      </c>
      <c r="H30" s="358"/>
      <c r="I30" s="158">
        <f>IF(ESF!I32&gt;ESF!J32,ESF!I32-ESF!J32,0)</f>
        <v>0</v>
      </c>
      <c r="J30" s="158">
        <f>IF(I30&gt;0,0,ESF!J32-ESF!I32)</f>
        <v>0</v>
      </c>
      <c r="K30" s="83"/>
    </row>
    <row r="31" spans="1:11">
      <c r="A31" s="154"/>
      <c r="B31" s="358" t="s">
        <v>97</v>
      </c>
      <c r="C31" s="358"/>
      <c r="D31" s="158">
        <f>IF(ESF!D34&lt;ESF!E34,ESF!E34-ESF!D34,0)</f>
        <v>0</v>
      </c>
      <c r="E31" s="158">
        <f>IF(D31&gt;0,0,ESF!D34-ESF!E34)</f>
        <v>217559156</v>
      </c>
      <c r="F31" s="69"/>
      <c r="G31" s="358" t="s">
        <v>96</v>
      </c>
      <c r="H31" s="358"/>
      <c r="I31" s="158">
        <f>IF(ESF!I33&gt;ESF!J33,ESF!I33-ESF!J33,0)</f>
        <v>0</v>
      </c>
      <c r="J31" s="158">
        <f>IF(I31&gt;0,0,ESF!J33-ESF!I33)</f>
        <v>68132959</v>
      </c>
      <c r="K31" s="83"/>
    </row>
    <row r="32" spans="1:11">
      <c r="A32" s="154"/>
      <c r="B32" s="358" t="s">
        <v>99</v>
      </c>
      <c r="C32" s="358"/>
      <c r="D32" s="158">
        <f>IF(ESF!D35&lt;ESF!E35,ESF!E35-ESF!D35,0)</f>
        <v>0</v>
      </c>
      <c r="E32" s="158">
        <f>IF(D32&gt;0,0,ESF!D35-ESF!E35)</f>
        <v>2383486</v>
      </c>
      <c r="F32" s="69"/>
      <c r="G32" s="358" t="s">
        <v>98</v>
      </c>
      <c r="H32" s="358"/>
      <c r="I32" s="158">
        <f>IF(ESF!I34&gt;ESF!J34,ESF!I34-ESF!J34,0)</f>
        <v>0</v>
      </c>
      <c r="J32" s="158">
        <f>IF(I32&gt;0,0,ESF!J34-ESF!I34)</f>
        <v>0</v>
      </c>
      <c r="K32" s="83"/>
    </row>
    <row r="33" spans="1:13" ht="26.1" customHeight="1">
      <c r="A33" s="154"/>
      <c r="B33" s="361" t="s">
        <v>101</v>
      </c>
      <c r="C33" s="361"/>
      <c r="D33" s="158">
        <f>IF(ESF!D36&lt;ESF!E36,ESF!E36-ESF!D36,0)</f>
        <v>0</v>
      </c>
      <c r="E33" s="158">
        <f>IF(D33&gt;0,0,ESF!D36-ESF!E36)</f>
        <v>0</v>
      </c>
      <c r="F33" s="69"/>
      <c r="G33" s="361" t="s">
        <v>100</v>
      </c>
      <c r="H33" s="361"/>
      <c r="I33" s="158">
        <f>IF(ESF!I35&gt;ESF!J35,ESF!I35-ESF!J35,0)</f>
        <v>0</v>
      </c>
      <c r="J33" s="158">
        <f>IF(I33&gt;0,0,ESF!J35-ESF!I35)</f>
        <v>0</v>
      </c>
      <c r="K33" s="83"/>
    </row>
    <row r="34" spans="1:13">
      <c r="A34" s="154"/>
      <c r="B34" s="358" t="s">
        <v>103</v>
      </c>
      <c r="C34" s="358"/>
      <c r="D34" s="158">
        <f>IF(ESF!D37&lt;ESF!E37,ESF!E37-ESF!D37,0)</f>
        <v>0</v>
      </c>
      <c r="E34" s="158">
        <f>IF(D34&gt;0,0,ESF!D37-ESF!E37)</f>
        <v>148748360</v>
      </c>
      <c r="F34" s="69"/>
      <c r="G34" s="358" t="s">
        <v>102</v>
      </c>
      <c r="H34" s="358"/>
      <c r="I34" s="158">
        <f>IF(ESF!I36&gt;ESF!J36,ESF!I36-ESF!J36,0)</f>
        <v>0</v>
      </c>
      <c r="J34" s="158">
        <f>IF(I34&gt;0,0,ESF!J36-ESF!I36)</f>
        <v>0</v>
      </c>
      <c r="K34" s="83"/>
    </row>
    <row r="35" spans="1:13" ht="25.5" customHeight="1">
      <c r="A35" s="154"/>
      <c r="B35" s="361" t="s">
        <v>104</v>
      </c>
      <c r="C35" s="361"/>
      <c r="D35" s="158">
        <f>IF(ESF!D38&lt;ESF!E38,ESF!E38-ESF!D38,0)</f>
        <v>0</v>
      </c>
      <c r="E35" s="158">
        <f>IF(D35&gt;0,0,ESF!D38-ESF!E38)</f>
        <v>0</v>
      </c>
      <c r="F35" s="69"/>
      <c r="G35" s="88"/>
      <c r="H35" s="88"/>
      <c r="I35" s="161"/>
      <c r="J35" s="161"/>
      <c r="K35" s="83"/>
    </row>
    <row r="36" spans="1:13">
      <c r="A36" s="154"/>
      <c r="B36" s="358" t="s">
        <v>106</v>
      </c>
      <c r="C36" s="358"/>
      <c r="D36" s="158">
        <f>IF(ESF!D39&lt;ESF!E39,ESF!E39-ESF!D39,0)</f>
        <v>0</v>
      </c>
      <c r="E36" s="158">
        <f>IF(D36&gt;0,0,ESF!D39-ESF!E39)</f>
        <v>0</v>
      </c>
      <c r="F36" s="69"/>
      <c r="G36" s="360" t="s">
        <v>109</v>
      </c>
      <c r="H36" s="360"/>
      <c r="I36" s="155">
        <f>I38+I44+I52</f>
        <v>1425683382</v>
      </c>
      <c r="J36" s="155">
        <f>J38+J44+J52</f>
        <v>1383878069</v>
      </c>
      <c r="K36" s="83"/>
      <c r="L36" s="162"/>
      <c r="M36" s="162"/>
    </row>
    <row r="37" spans="1:13">
      <c r="A37" s="156"/>
      <c r="B37" s="88"/>
      <c r="C37" s="87"/>
      <c r="D37" s="161"/>
      <c r="E37" s="161"/>
      <c r="F37" s="69"/>
      <c r="G37" s="88"/>
      <c r="H37" s="88"/>
      <c r="I37" s="157"/>
      <c r="J37" s="157"/>
      <c r="K37" s="83"/>
    </row>
    <row r="38" spans="1:13">
      <c r="A38" s="154"/>
      <c r="B38" s="68"/>
      <c r="C38" s="68"/>
      <c r="D38" s="68"/>
      <c r="E38" s="68"/>
      <c r="F38" s="69"/>
      <c r="G38" s="360" t="s">
        <v>111</v>
      </c>
      <c r="H38" s="360"/>
      <c r="I38" s="155">
        <f>SUM(I40:I42)</f>
        <v>134037774</v>
      </c>
      <c r="J38" s="155">
        <f>SUM(J40:J42)</f>
        <v>139815071</v>
      </c>
      <c r="K38" s="83"/>
    </row>
    <row r="39" spans="1:13">
      <c r="A39" s="156"/>
      <c r="B39" s="68"/>
      <c r="C39" s="68"/>
      <c r="D39" s="68"/>
      <c r="E39" s="68"/>
      <c r="F39" s="69"/>
      <c r="G39" s="88"/>
      <c r="H39" s="88"/>
      <c r="I39" s="157"/>
      <c r="J39" s="157"/>
      <c r="K39" s="83"/>
    </row>
    <row r="40" spans="1:13">
      <c r="A40" s="154"/>
      <c r="B40" s="68"/>
      <c r="C40" s="68"/>
      <c r="D40" s="68"/>
      <c r="E40" s="68"/>
      <c r="F40" s="69"/>
      <c r="G40" s="358" t="s">
        <v>40</v>
      </c>
      <c r="H40" s="358"/>
      <c r="I40" s="158">
        <f>IF(ESF!I46&gt;ESF!J46,ESF!I46-ESF!J46,0)</f>
        <v>0</v>
      </c>
      <c r="J40" s="158">
        <f>IF(I40&gt;0,0,ESF!J46-ESF!I46)</f>
        <v>28231</v>
      </c>
      <c r="K40" s="83"/>
    </row>
    <row r="41" spans="1:13">
      <c r="A41" s="156"/>
      <c r="B41" s="68"/>
      <c r="C41" s="68"/>
      <c r="D41" s="68"/>
      <c r="E41" s="68"/>
      <c r="F41" s="69"/>
      <c r="G41" s="358" t="s">
        <v>113</v>
      </c>
      <c r="H41" s="358"/>
      <c r="I41" s="158">
        <f>IF(ESF!I47&gt;ESF!J47,ESF!I47-ESF!J47,0)</f>
        <v>0</v>
      </c>
      <c r="J41" s="158">
        <f>IF(I41&gt;0,0,ESF!J47-ESF!I47)</f>
        <v>139786840</v>
      </c>
      <c r="K41" s="83"/>
    </row>
    <row r="42" spans="1:13">
      <c r="A42" s="154"/>
      <c r="B42" s="68"/>
      <c r="C42" s="68"/>
      <c r="D42" s="68"/>
      <c r="E42" s="68"/>
      <c r="F42" s="69"/>
      <c r="G42" s="358" t="s">
        <v>114</v>
      </c>
      <c r="H42" s="358"/>
      <c r="I42" s="158">
        <f>IF(ESF!I48&gt;ESF!J48,ESF!I48-ESF!J48,0)</f>
        <v>134037774</v>
      </c>
      <c r="J42" s="158">
        <f>IF(I42&gt;0,0,ESF!J48-ESF!I48)</f>
        <v>0</v>
      </c>
      <c r="K42" s="83"/>
    </row>
    <row r="43" spans="1:13">
      <c r="A43" s="154"/>
      <c r="B43" s="68"/>
      <c r="C43" s="68"/>
      <c r="D43" s="68"/>
      <c r="E43" s="68"/>
      <c r="F43" s="69"/>
      <c r="G43" s="88"/>
      <c r="H43" s="88"/>
      <c r="I43" s="157"/>
      <c r="J43" s="157"/>
      <c r="K43" s="83"/>
    </row>
    <row r="44" spans="1:13">
      <c r="A44" s="154"/>
      <c r="B44" s="68"/>
      <c r="C44" s="68"/>
      <c r="D44" s="68"/>
      <c r="E44" s="68"/>
      <c r="F44" s="69"/>
      <c r="G44" s="360" t="s">
        <v>115</v>
      </c>
      <c r="H44" s="360"/>
      <c r="I44" s="155">
        <f>SUM(I46:I50)</f>
        <v>1291645608</v>
      </c>
      <c r="J44" s="155">
        <f>SUM(J46:J50)</f>
        <v>1244062998</v>
      </c>
      <c r="K44" s="83"/>
    </row>
    <row r="45" spans="1:13">
      <c r="A45" s="154"/>
      <c r="B45" s="68"/>
      <c r="C45" s="68"/>
      <c r="D45" s="68"/>
      <c r="E45" s="68"/>
      <c r="F45" s="69"/>
      <c r="G45" s="88"/>
      <c r="H45" s="88"/>
      <c r="I45" s="157"/>
      <c r="J45" s="157"/>
      <c r="K45" s="83"/>
    </row>
    <row r="46" spans="1:13">
      <c r="A46" s="154"/>
      <c r="B46" s="68"/>
      <c r="C46" s="68"/>
      <c r="D46" s="68"/>
      <c r="E46" s="68"/>
      <c r="F46" s="69"/>
      <c r="G46" s="358" t="s">
        <v>116</v>
      </c>
      <c r="H46" s="358"/>
      <c r="I46" s="158">
        <f>IF(ESF!I52&gt;ESF!J52,ESF!I52-ESF!J52,0)</f>
        <v>0</v>
      </c>
      <c r="J46" s="158">
        <f>IF(I46&gt;0,0,ESF!J52-ESF!I52)</f>
        <v>241208970</v>
      </c>
      <c r="K46" s="83"/>
    </row>
    <row r="47" spans="1:13">
      <c r="A47" s="154"/>
      <c r="B47" s="68"/>
      <c r="C47" s="68"/>
      <c r="D47" s="68"/>
      <c r="E47" s="68"/>
      <c r="F47" s="69"/>
      <c r="G47" s="358" t="s">
        <v>117</v>
      </c>
      <c r="H47" s="358"/>
      <c r="I47" s="158">
        <f>IF(ESF!I53&gt;ESF!J53,ESF!I53-ESF!J53,0)</f>
        <v>1291645607</v>
      </c>
      <c r="J47" s="158">
        <f>IF(I47&gt;0,0,ESF!J53-ESF!I53)</f>
        <v>0</v>
      </c>
      <c r="K47" s="83"/>
    </row>
    <row r="48" spans="1:13">
      <c r="A48" s="154"/>
      <c r="B48" s="68"/>
      <c r="C48" s="68"/>
      <c r="D48" s="68"/>
      <c r="E48" s="68"/>
      <c r="F48" s="69"/>
      <c r="G48" s="358" t="s">
        <v>118</v>
      </c>
      <c r="H48" s="358"/>
      <c r="I48" s="158">
        <f>IF(ESF!I54&gt;ESF!J54,ESF!I54-ESF!J54,0)</f>
        <v>1</v>
      </c>
      <c r="J48" s="158">
        <f>IF(I48&gt;0,0,ESF!J54-ESF!I54)</f>
        <v>0</v>
      </c>
      <c r="K48" s="83"/>
    </row>
    <row r="49" spans="1:11">
      <c r="A49" s="154"/>
      <c r="B49" s="68"/>
      <c r="C49" s="68"/>
      <c r="D49" s="68"/>
      <c r="E49" s="68"/>
      <c r="F49" s="69"/>
      <c r="G49" s="358" t="s">
        <v>119</v>
      </c>
      <c r="H49" s="358"/>
      <c r="I49" s="158">
        <f>IF(ESF!I55&gt;ESF!J55,ESF!I55-ESF!J55,0)</f>
        <v>0</v>
      </c>
      <c r="J49" s="158">
        <f>IF(I49&gt;0,0,ESF!J55-ESF!I55)</f>
        <v>0</v>
      </c>
      <c r="K49" s="83"/>
    </row>
    <row r="50" spans="1:11">
      <c r="A50" s="156"/>
      <c r="B50" s="68"/>
      <c r="C50" s="68"/>
      <c r="D50" s="68"/>
      <c r="E50" s="68"/>
      <c r="F50" s="69"/>
      <c r="G50" s="358" t="s">
        <v>120</v>
      </c>
      <c r="H50" s="358"/>
      <c r="I50" s="158">
        <f>IF(ESF!I56&gt;ESF!J56,ESF!I56-ESF!J56,0)</f>
        <v>0</v>
      </c>
      <c r="J50" s="158">
        <f>IF(I50&gt;0,0,ESF!J56-ESF!I56)</f>
        <v>1002854028</v>
      </c>
      <c r="K50" s="83"/>
    </row>
    <row r="51" spans="1:11">
      <c r="A51" s="154"/>
      <c r="B51" s="68"/>
      <c r="C51" s="68"/>
      <c r="D51" s="68"/>
      <c r="E51" s="68"/>
      <c r="F51" s="69"/>
      <c r="G51" s="88"/>
      <c r="H51" s="88"/>
      <c r="I51" s="157"/>
      <c r="J51" s="157"/>
      <c r="K51" s="83"/>
    </row>
    <row r="52" spans="1:11" ht="26.1" customHeight="1">
      <c r="A52" s="156"/>
      <c r="B52" s="68"/>
      <c r="C52" s="68"/>
      <c r="D52" s="68"/>
      <c r="E52" s="68"/>
      <c r="F52" s="69"/>
      <c r="G52" s="360" t="s">
        <v>134</v>
      </c>
      <c r="H52" s="360"/>
      <c r="I52" s="155">
        <f>SUM(I54:I55)</f>
        <v>0</v>
      </c>
      <c r="J52" s="155">
        <f>SUM(J54:J55)</f>
        <v>0</v>
      </c>
      <c r="K52" s="83"/>
    </row>
    <row r="53" spans="1:11">
      <c r="A53" s="154"/>
      <c r="B53" s="68"/>
      <c r="C53" s="68"/>
      <c r="D53" s="68"/>
      <c r="E53" s="68"/>
      <c r="F53" s="69"/>
      <c r="G53" s="88"/>
      <c r="H53" s="88"/>
      <c r="I53" s="157"/>
      <c r="J53" s="157"/>
      <c r="K53" s="83"/>
    </row>
    <row r="54" spans="1:11">
      <c r="A54" s="154"/>
      <c r="B54" s="68"/>
      <c r="C54" s="68"/>
      <c r="D54" s="68"/>
      <c r="E54" s="68"/>
      <c r="F54" s="69"/>
      <c r="G54" s="358" t="s">
        <v>122</v>
      </c>
      <c r="H54" s="358"/>
      <c r="I54" s="158">
        <f>IF(ESF!I60&gt;ESF!J60,ESF!I60-ESF!J60,0)</f>
        <v>0</v>
      </c>
      <c r="J54" s="158">
        <f>IF(I54&gt;0,0,ESF!J60-ESF!I60)</f>
        <v>0</v>
      </c>
      <c r="K54" s="83"/>
    </row>
    <row r="55" spans="1:11" ht="19.5" customHeight="1">
      <c r="A55" s="163"/>
      <c r="B55" s="120"/>
      <c r="C55" s="120"/>
      <c r="D55" s="120"/>
      <c r="E55" s="120"/>
      <c r="F55" s="114"/>
      <c r="G55" s="371" t="s">
        <v>123</v>
      </c>
      <c r="H55" s="371"/>
      <c r="I55" s="164">
        <f>IF(ESF!I61&gt;ESF!J61,ESF!I61-ESF!J61,0)</f>
        <v>0</v>
      </c>
      <c r="J55" s="164">
        <f>IF(I55&gt;0,0,ESF!J61-ESF!I61)</f>
        <v>0</v>
      </c>
      <c r="K55" s="116"/>
    </row>
    <row r="56" spans="1:11" ht="6" customHeight="1">
      <c r="A56" s="165"/>
      <c r="B56" s="120"/>
      <c r="C56" s="121"/>
      <c r="D56" s="122"/>
      <c r="E56" s="123"/>
      <c r="F56" s="123"/>
      <c r="G56" s="120"/>
      <c r="H56" s="166"/>
      <c r="I56" s="122"/>
      <c r="J56" s="123"/>
      <c r="K56" s="123"/>
    </row>
    <row r="57" spans="1:11" ht="6" customHeight="1">
      <c r="A57" s="68"/>
      <c r="C57" s="86"/>
      <c r="D57" s="117"/>
      <c r="E57" s="118"/>
      <c r="F57" s="118"/>
      <c r="H57" s="167"/>
      <c r="I57" s="117"/>
      <c r="J57" s="118"/>
      <c r="K57" s="118"/>
    </row>
    <row r="58" spans="1:11" ht="6" customHeight="1">
      <c r="B58" s="86"/>
      <c r="C58" s="117"/>
      <c r="D58" s="118"/>
      <c r="E58" s="118"/>
      <c r="G58" s="119"/>
      <c r="H58" s="168"/>
      <c r="I58" s="118"/>
      <c r="J58" s="118"/>
    </row>
    <row r="59" spans="1:11" ht="15" customHeight="1">
      <c r="B59" s="354" t="s">
        <v>62</v>
      </c>
      <c r="C59" s="354"/>
      <c r="D59" s="354"/>
      <c r="E59" s="354"/>
      <c r="F59" s="354"/>
      <c r="G59" s="354"/>
      <c r="H59" s="354"/>
      <c r="I59" s="354"/>
      <c r="J59" s="354"/>
    </row>
    <row r="60" spans="1:11" ht="9.75" customHeight="1">
      <c r="B60" s="86"/>
      <c r="C60" s="117"/>
      <c r="D60" s="118"/>
      <c r="E60" s="118"/>
      <c r="G60" s="119"/>
      <c r="H60" s="168"/>
      <c r="I60" s="118"/>
      <c r="J60" s="118"/>
    </row>
    <row r="61" spans="1:11" s="68" customFormat="1" ht="49.5" customHeight="1">
      <c r="B61" s="121"/>
      <c r="C61" s="169"/>
      <c r="D61" s="170"/>
      <c r="E61" s="118"/>
      <c r="G61" s="171"/>
      <c r="H61" s="172"/>
      <c r="I61" s="123"/>
      <c r="J61" s="118" t="s">
        <v>135</v>
      </c>
    </row>
    <row r="62" spans="1:11" ht="14.1" customHeight="1">
      <c r="A62" s="357" t="s">
        <v>126</v>
      </c>
      <c r="B62" s="357"/>
      <c r="C62" s="357"/>
      <c r="D62" s="357"/>
      <c r="E62" s="125"/>
      <c r="F62" s="125"/>
      <c r="G62" s="357" t="s">
        <v>127</v>
      </c>
      <c r="H62" s="357"/>
      <c r="I62" s="357"/>
      <c r="J62" s="125"/>
      <c r="K62" s="125"/>
    </row>
    <row r="63" spans="1:11" ht="14.1" customHeight="1">
      <c r="A63" s="352" t="s">
        <v>128</v>
      </c>
      <c r="B63" s="352"/>
      <c r="C63" s="352"/>
      <c r="D63" s="352"/>
      <c r="E63" s="126"/>
      <c r="F63" s="126"/>
      <c r="G63" s="352" t="s">
        <v>129</v>
      </c>
      <c r="H63" s="352"/>
      <c r="I63" s="352"/>
      <c r="J63" s="126"/>
      <c r="K63" s="126"/>
    </row>
    <row r="64" spans="1:11">
      <c r="A64" s="112"/>
      <c r="F64" s="69"/>
    </row>
    <row r="71" spans="3:6">
      <c r="C71" s="173"/>
      <c r="D71" s="173"/>
      <c r="E71" s="174" t="s">
        <v>132</v>
      </c>
      <c r="F71" s="174" t="s">
        <v>133</v>
      </c>
    </row>
    <row r="72" spans="3:6">
      <c r="C72" s="175" t="s">
        <v>136</v>
      </c>
      <c r="D72" s="173"/>
      <c r="E72" s="173"/>
      <c r="F72" s="173"/>
    </row>
    <row r="73" spans="3:6" ht="15.75">
      <c r="C73" s="173"/>
      <c r="D73" s="175" t="s">
        <v>137</v>
      </c>
      <c r="E73" s="176" t="s">
        <v>138</v>
      </c>
      <c r="F73" s="176" t="s">
        <v>139</v>
      </c>
    </row>
    <row r="74" spans="3:6" ht="15.75">
      <c r="C74" s="175" t="s">
        <v>140</v>
      </c>
      <c r="D74" s="175" t="s">
        <v>141</v>
      </c>
      <c r="E74" s="176" t="s">
        <v>139</v>
      </c>
      <c r="F74" s="176" t="s">
        <v>138</v>
      </c>
    </row>
    <row r="75" spans="3:6" ht="15.75">
      <c r="C75" s="173"/>
      <c r="D75" s="175" t="s">
        <v>142</v>
      </c>
      <c r="E75" s="176" t="s">
        <v>139</v>
      </c>
      <c r="F75" s="176" t="s">
        <v>138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opLeftCell="A11" zoomScaleNormal="100" workbookViewId="0">
      <selection activeCell="G41" sqref="G41"/>
    </sheetView>
  </sheetViews>
  <sheetFormatPr baseColWidth="10" defaultColWidth="11.42578125" defaultRowHeight="12"/>
  <cols>
    <col min="1" max="1" width="3.7109375" style="177" customWidth="1"/>
    <col min="2" max="2" width="11.7109375" style="210" customWidth="1"/>
    <col min="3" max="3" width="45.5703125" style="210" customWidth="1"/>
    <col min="4" max="4" width="16.28515625" style="211" customWidth="1"/>
    <col min="5" max="6" width="18.7109375" style="211" customWidth="1"/>
    <col min="7" max="7" width="17.5703125" style="211" customWidth="1"/>
    <col min="8" max="8" width="14" style="211" bestFit="1" customWidth="1"/>
    <col min="9" max="9" width="3.28515625" style="177" customWidth="1"/>
    <col min="10" max="10" width="11.42578125" style="75"/>
    <col min="11" max="11" width="18.140625" style="75" bestFit="1" customWidth="1"/>
    <col min="12" max="13" width="11.42578125" style="75"/>
    <col min="14" max="14" width="14.42578125" style="75" bestFit="1" customWidth="1"/>
    <col min="15" max="16384" width="11.42578125" style="75"/>
  </cols>
  <sheetData>
    <row r="1" spans="1:11" ht="6" customHeight="1">
      <c r="A1" s="63"/>
      <c r="B1" s="64"/>
      <c r="C1" s="63"/>
      <c r="D1" s="383"/>
      <c r="E1" s="383"/>
      <c r="F1" s="384"/>
      <c r="G1" s="384"/>
      <c r="H1" s="384"/>
      <c r="I1" s="384"/>
    </row>
    <row r="2" spans="1:11" s="68" customFormat="1" ht="6" customHeight="1">
      <c r="B2" s="69"/>
    </row>
    <row r="3" spans="1:11" s="68" customFormat="1" ht="14.1" customHeight="1">
      <c r="B3" s="71"/>
      <c r="C3" s="362"/>
      <c r="D3" s="362"/>
      <c r="E3" s="362"/>
      <c r="F3" s="362"/>
      <c r="G3" s="362"/>
      <c r="H3" s="71"/>
      <c r="I3" s="71"/>
    </row>
    <row r="4" spans="1:11" ht="14.1" customHeight="1">
      <c r="B4" s="71"/>
      <c r="C4" s="362" t="s">
        <v>143</v>
      </c>
      <c r="D4" s="362"/>
      <c r="E4" s="362"/>
      <c r="F4" s="362"/>
      <c r="G4" s="362"/>
      <c r="H4" s="71"/>
      <c r="I4" s="71"/>
    </row>
    <row r="5" spans="1:11" ht="14.1" customHeight="1">
      <c r="B5" s="71"/>
      <c r="C5" s="362" t="s">
        <v>144</v>
      </c>
      <c r="D5" s="362"/>
      <c r="E5" s="362"/>
      <c r="F5" s="362"/>
      <c r="G5" s="362"/>
      <c r="H5" s="71"/>
      <c r="I5" s="71"/>
    </row>
    <row r="6" spans="1:11" ht="14.1" customHeight="1">
      <c r="B6" s="71"/>
      <c r="C6" s="362" t="s">
        <v>145</v>
      </c>
      <c r="D6" s="362"/>
      <c r="E6" s="362"/>
      <c r="F6" s="362"/>
      <c r="G6" s="362"/>
      <c r="H6" s="71"/>
      <c r="I6" s="71"/>
    </row>
    <row r="7" spans="1:11" s="68" customFormat="1" ht="3" customHeight="1">
      <c r="A7" s="178"/>
      <c r="B7" s="179"/>
      <c r="C7" s="382"/>
      <c r="D7" s="382"/>
      <c r="E7" s="382"/>
      <c r="F7" s="382"/>
      <c r="G7" s="382"/>
      <c r="H7" s="382"/>
      <c r="I7" s="382"/>
    </row>
    <row r="8" spans="1:11" ht="20.100000000000001" customHeight="1">
      <c r="A8" s="364" t="str">
        <f>+EA!A6</f>
        <v>Ayuntamiento de Tijuana BC</v>
      </c>
      <c r="B8" s="364"/>
      <c r="C8" s="364"/>
      <c r="D8" s="364"/>
      <c r="E8" s="364"/>
      <c r="F8" s="364"/>
      <c r="G8" s="364"/>
      <c r="H8" s="364"/>
      <c r="I8" s="364"/>
    </row>
    <row r="9" spans="1:11" ht="3" customHeight="1">
      <c r="A9" s="178"/>
      <c r="B9" s="180"/>
      <c r="C9" s="178"/>
      <c r="D9" s="178"/>
      <c r="E9" s="178"/>
      <c r="F9" s="178"/>
      <c r="G9" s="178"/>
      <c r="H9" s="178"/>
      <c r="I9" s="178"/>
    </row>
    <row r="10" spans="1:11" s="68" customFormat="1" ht="3" customHeight="1">
      <c r="A10" s="178"/>
      <c r="B10" s="180"/>
      <c r="C10" s="178"/>
      <c r="D10" s="178"/>
      <c r="E10" s="178"/>
      <c r="F10" s="178"/>
      <c r="G10" s="178"/>
      <c r="H10" s="178"/>
      <c r="I10" s="178"/>
    </row>
    <row r="11" spans="1:11" s="68" customFormat="1" ht="60">
      <c r="A11" s="181"/>
      <c r="B11" s="373" t="s">
        <v>5</v>
      </c>
      <c r="C11" s="373"/>
      <c r="D11" s="182" t="s">
        <v>111</v>
      </c>
      <c r="E11" s="182" t="s">
        <v>146</v>
      </c>
      <c r="F11" s="182" t="s">
        <v>147</v>
      </c>
      <c r="G11" s="182" t="s">
        <v>148</v>
      </c>
      <c r="H11" s="182" t="s">
        <v>149</v>
      </c>
      <c r="I11" s="183"/>
    </row>
    <row r="12" spans="1:11" s="68" customFormat="1" ht="3" customHeight="1">
      <c r="A12" s="184"/>
      <c r="B12" s="180"/>
      <c r="C12" s="178"/>
      <c r="D12" s="178"/>
      <c r="E12" s="178"/>
      <c r="F12" s="178"/>
      <c r="G12" s="178"/>
      <c r="H12" s="178"/>
      <c r="I12" s="185"/>
    </row>
    <row r="13" spans="1:11" s="68" customFormat="1" ht="3" customHeight="1">
      <c r="A13" s="84"/>
      <c r="B13" s="186"/>
      <c r="C13" s="88"/>
      <c r="D13" s="87"/>
      <c r="E13" s="85"/>
      <c r="F13" s="86"/>
      <c r="G13" s="69"/>
      <c r="H13" s="187"/>
      <c r="I13" s="188"/>
    </row>
    <row r="14" spans="1:11" ht="12" customHeight="1">
      <c r="A14" s="99"/>
      <c r="B14" s="375" t="s">
        <v>150</v>
      </c>
      <c r="C14" s="375"/>
      <c r="D14" s="329">
        <f>SUM(D15:D17)</f>
        <v>12778457059</v>
      </c>
      <c r="E14" s="329"/>
      <c r="F14" s="329"/>
      <c r="G14" s="329"/>
      <c r="H14" s="329">
        <f>SUM(D14:G14)</f>
        <v>12778457059</v>
      </c>
      <c r="I14" s="202"/>
    </row>
    <row r="15" spans="1:11">
      <c r="A15" s="84"/>
      <c r="B15" s="377" t="s">
        <v>151</v>
      </c>
      <c r="C15" s="377"/>
      <c r="D15" s="109">
        <v>37542933</v>
      </c>
      <c r="E15" s="330"/>
      <c r="F15" s="330"/>
      <c r="G15" s="330"/>
      <c r="H15" s="201">
        <f>SUM(D15:G15)</f>
        <v>37542933</v>
      </c>
      <c r="I15" s="202"/>
      <c r="K15" s="189"/>
    </row>
    <row r="16" spans="1:11">
      <c r="A16" s="84"/>
      <c r="B16" s="377" t="s">
        <v>113</v>
      </c>
      <c r="C16" s="377"/>
      <c r="D16" s="330">
        <v>12673275236</v>
      </c>
      <c r="E16" s="330"/>
      <c r="F16" s="330"/>
      <c r="G16" s="330"/>
      <c r="H16" s="201">
        <f>SUM(D16:G16)</f>
        <v>12673275236</v>
      </c>
      <c r="I16" s="202"/>
    </row>
    <row r="17" spans="1:11">
      <c r="A17" s="84"/>
      <c r="B17" s="377" t="s">
        <v>152</v>
      </c>
      <c r="C17" s="377"/>
      <c r="D17" s="331">
        <v>67638890</v>
      </c>
      <c r="E17" s="330"/>
      <c r="F17" s="330"/>
      <c r="G17" s="330"/>
      <c r="H17" s="201">
        <f>SUM(D17:G17)</f>
        <v>67638890</v>
      </c>
      <c r="I17" s="202"/>
    </row>
    <row r="18" spans="1:11" ht="9.9499999999999993" customHeight="1">
      <c r="A18" s="99"/>
      <c r="B18" s="332"/>
      <c r="C18" s="333"/>
      <c r="D18" s="201"/>
      <c r="E18" s="201"/>
      <c r="F18" s="201"/>
      <c r="G18" s="201"/>
      <c r="H18" s="201"/>
      <c r="I18" s="202"/>
    </row>
    <row r="19" spans="1:11" ht="12" customHeight="1">
      <c r="A19" s="99"/>
      <c r="B19" s="375" t="s">
        <v>153</v>
      </c>
      <c r="C19" s="375"/>
      <c r="D19" s="329"/>
      <c r="E19" s="329">
        <f>SUM(E20:E24)</f>
        <v>19051135097</v>
      </c>
      <c r="F19" s="329">
        <f>SUM(F20:F23)</f>
        <v>1291645607</v>
      </c>
      <c r="G19" s="329"/>
      <c r="H19" s="329">
        <f t="shared" ref="H19:H24" si="0">SUM(D19:G19)</f>
        <v>20342780704</v>
      </c>
      <c r="I19" s="202"/>
    </row>
    <row r="20" spans="1:11" ht="12" customHeight="1">
      <c r="A20" s="84"/>
      <c r="B20" s="377" t="s">
        <v>154</v>
      </c>
      <c r="C20" s="377"/>
      <c r="D20" s="330"/>
      <c r="E20" s="330"/>
      <c r="F20" s="330">
        <v>1291645607</v>
      </c>
      <c r="G20" s="330"/>
      <c r="H20" s="201">
        <f t="shared" si="0"/>
        <v>1291645607</v>
      </c>
      <c r="I20" s="202"/>
    </row>
    <row r="21" spans="1:11">
      <c r="A21" s="84"/>
      <c r="B21" s="377" t="s">
        <v>117</v>
      </c>
      <c r="C21" s="377"/>
      <c r="D21" s="330"/>
      <c r="E21" s="330">
        <v>6738377725</v>
      </c>
      <c r="F21" s="330"/>
      <c r="G21" s="330"/>
      <c r="H21" s="201">
        <f t="shared" si="0"/>
        <v>6738377725</v>
      </c>
      <c r="I21" s="202"/>
    </row>
    <row r="22" spans="1:11">
      <c r="A22" s="84"/>
      <c r="B22" s="377" t="s">
        <v>155</v>
      </c>
      <c r="C22" s="377"/>
      <c r="D22" s="330"/>
      <c r="E22" s="330">
        <v>12647566847</v>
      </c>
      <c r="F22" s="330"/>
      <c r="G22" s="330"/>
      <c r="H22" s="201">
        <f t="shared" si="0"/>
        <v>12647566847</v>
      </c>
      <c r="I22" s="202"/>
    </row>
    <row r="23" spans="1:11">
      <c r="A23" s="84"/>
      <c r="B23" s="377" t="s">
        <v>119</v>
      </c>
      <c r="C23" s="377"/>
      <c r="D23" s="330"/>
      <c r="E23" s="330">
        <v>0</v>
      </c>
      <c r="F23" s="330"/>
      <c r="G23" s="330"/>
      <c r="H23" s="201">
        <f t="shared" si="0"/>
        <v>0</v>
      </c>
      <c r="I23" s="202"/>
      <c r="K23" s="190"/>
    </row>
    <row r="24" spans="1:11">
      <c r="A24" s="84"/>
      <c r="B24" s="377" t="s">
        <v>156</v>
      </c>
      <c r="C24" s="377"/>
      <c r="D24" s="330"/>
      <c r="E24" s="334">
        <v>-334809475</v>
      </c>
      <c r="F24" s="330"/>
      <c r="G24" s="330"/>
      <c r="H24" s="335">
        <f t="shared" si="0"/>
        <v>-334809475</v>
      </c>
      <c r="I24" s="202"/>
      <c r="K24" s="190"/>
    </row>
    <row r="25" spans="1:11" ht="9.9499999999999993" customHeight="1">
      <c r="A25" s="99"/>
      <c r="B25" s="332"/>
      <c r="C25" s="333"/>
      <c r="D25" s="201"/>
      <c r="E25" s="201"/>
      <c r="F25" s="201"/>
      <c r="G25" s="201"/>
      <c r="H25" s="201"/>
      <c r="I25" s="202"/>
    </row>
    <row r="26" spans="1:11" s="173" customFormat="1" ht="9.9499999999999993" customHeight="1">
      <c r="A26" s="99"/>
      <c r="B26" s="375" t="s">
        <v>157</v>
      </c>
      <c r="C26" s="375"/>
      <c r="D26" s="329"/>
      <c r="E26" s="329"/>
      <c r="F26" s="329"/>
      <c r="G26" s="376">
        <f>SUM(G28:G29)</f>
        <v>0</v>
      </c>
      <c r="H26" s="381">
        <f>SUM(D26:G27)</f>
        <v>0</v>
      </c>
      <c r="I26" s="202"/>
    </row>
    <row r="27" spans="1:11" s="173" customFormat="1">
      <c r="A27" s="99"/>
      <c r="B27" s="375"/>
      <c r="C27" s="375"/>
      <c r="D27" s="329"/>
      <c r="E27" s="329"/>
      <c r="F27" s="329"/>
      <c r="G27" s="376"/>
      <c r="H27" s="381"/>
      <c r="I27" s="202"/>
    </row>
    <row r="28" spans="1:11">
      <c r="A28" s="99"/>
      <c r="B28" s="377" t="s">
        <v>122</v>
      </c>
      <c r="C28" s="377"/>
      <c r="D28" s="201"/>
      <c r="E28" s="201"/>
      <c r="F28" s="201"/>
      <c r="G28" s="201"/>
      <c r="H28" s="329">
        <f>SUM(D28:G28)</f>
        <v>0</v>
      </c>
      <c r="I28" s="202"/>
    </row>
    <row r="29" spans="1:11">
      <c r="A29" s="99"/>
      <c r="B29" s="377" t="s">
        <v>123</v>
      </c>
      <c r="C29" s="377"/>
      <c r="D29" s="201"/>
      <c r="E29" s="201"/>
      <c r="F29" s="201"/>
      <c r="G29" s="201"/>
      <c r="H29" s="329">
        <f>SUM(D29:G29)</f>
        <v>0</v>
      </c>
      <c r="I29" s="202"/>
    </row>
    <row r="30" spans="1:11" ht="9.9499999999999993" customHeight="1">
      <c r="A30" s="99"/>
      <c r="B30" s="200"/>
      <c r="C30" s="200"/>
      <c r="D30" s="201"/>
      <c r="E30" s="201"/>
      <c r="F30" s="201"/>
      <c r="G30" s="201"/>
      <c r="H30" s="201"/>
      <c r="I30" s="202"/>
    </row>
    <row r="31" spans="1:11" ht="18.75" thickBot="1">
      <c r="A31" s="99"/>
      <c r="B31" s="380" t="s">
        <v>158</v>
      </c>
      <c r="C31" s="380"/>
      <c r="D31" s="191">
        <f>+D14</f>
        <v>12778457059</v>
      </c>
      <c r="E31" s="191">
        <f>+E19</f>
        <v>19051135097</v>
      </c>
      <c r="F31" s="191">
        <f>+F19</f>
        <v>1291645607</v>
      </c>
      <c r="G31" s="191">
        <f>+G26</f>
        <v>0</v>
      </c>
      <c r="H31" s="191">
        <f>SUM(D31:G31)</f>
        <v>33121237763</v>
      </c>
      <c r="I31" s="202"/>
      <c r="K31" s="192" t="str">
        <f>IF(H31=ESF!J63," ","ERROR")</f>
        <v xml:space="preserve"> </v>
      </c>
    </row>
    <row r="32" spans="1:11">
      <c r="A32" s="84"/>
      <c r="B32" s="333"/>
      <c r="C32" s="212"/>
      <c r="D32" s="201"/>
      <c r="E32" s="201"/>
      <c r="F32" s="201"/>
      <c r="G32" s="201"/>
      <c r="H32" s="201"/>
      <c r="I32" s="202"/>
    </row>
    <row r="33" spans="1:11" ht="12" customHeight="1">
      <c r="A33" s="99"/>
      <c r="B33" s="375" t="s">
        <v>159</v>
      </c>
      <c r="C33" s="375"/>
      <c r="D33" s="376">
        <f>SUM(D35:D37)</f>
        <v>-5777297</v>
      </c>
      <c r="E33" s="329"/>
      <c r="F33" s="329"/>
      <c r="G33" s="329"/>
      <c r="H33" s="376">
        <f>+D33</f>
        <v>-5777297</v>
      </c>
      <c r="I33" s="202"/>
    </row>
    <row r="34" spans="1:11" ht="12" customHeight="1">
      <c r="A34" s="99"/>
      <c r="B34" s="375"/>
      <c r="C34" s="375"/>
      <c r="D34" s="376"/>
      <c r="E34" s="329"/>
      <c r="F34" s="329"/>
      <c r="G34" s="329"/>
      <c r="H34" s="376"/>
      <c r="I34" s="202"/>
    </row>
    <row r="35" spans="1:11">
      <c r="A35" s="84"/>
      <c r="B35" s="377" t="s">
        <v>40</v>
      </c>
      <c r="C35" s="377"/>
      <c r="D35" s="334">
        <v>-28231</v>
      </c>
      <c r="E35" s="330">
        <v>0</v>
      </c>
      <c r="F35" s="330">
        <v>0</v>
      </c>
      <c r="G35" s="330">
        <v>0</v>
      </c>
      <c r="H35" s="336">
        <f>SUM(D35:G35)</f>
        <v>-28231</v>
      </c>
      <c r="I35" s="202"/>
    </row>
    <row r="36" spans="1:11" ht="12" customHeight="1">
      <c r="A36" s="84"/>
      <c r="B36" s="377" t="s">
        <v>113</v>
      </c>
      <c r="C36" s="377"/>
      <c r="D36" s="337">
        <v>-139786840</v>
      </c>
      <c r="E36" s="330">
        <v>0</v>
      </c>
      <c r="F36" s="330">
        <v>0</v>
      </c>
      <c r="G36" s="330">
        <v>0</v>
      </c>
      <c r="H36" s="336">
        <f>SUM(D36:G36)</f>
        <v>-139786840</v>
      </c>
      <c r="I36" s="202"/>
      <c r="J36" s="193"/>
      <c r="K36" s="193"/>
    </row>
    <row r="37" spans="1:11" ht="12" customHeight="1">
      <c r="A37" s="84"/>
      <c r="B37" s="377" t="s">
        <v>152</v>
      </c>
      <c r="C37" s="377"/>
      <c r="D37" s="334">
        <v>134037774</v>
      </c>
      <c r="E37" s="330">
        <v>0</v>
      </c>
      <c r="F37" s="330">
        <v>0</v>
      </c>
      <c r="G37" s="330">
        <v>0</v>
      </c>
      <c r="H37" s="336">
        <f>SUM(D37:G37)</f>
        <v>134037774</v>
      </c>
      <c r="I37" s="202"/>
      <c r="J37" s="193"/>
      <c r="K37" s="193"/>
    </row>
    <row r="38" spans="1:11" ht="9.9499999999999993" customHeight="1">
      <c r="A38" s="99"/>
      <c r="B38" s="332"/>
      <c r="C38" s="333"/>
      <c r="D38" s="201"/>
      <c r="E38" s="201"/>
      <c r="F38" s="201"/>
      <c r="G38" s="201"/>
      <c r="H38" s="201"/>
      <c r="I38" s="202"/>
      <c r="J38" s="193"/>
      <c r="K38" s="193"/>
    </row>
    <row r="39" spans="1:11" ht="12" customHeight="1">
      <c r="A39" s="99" t="s">
        <v>135</v>
      </c>
      <c r="B39" s="375" t="s">
        <v>160</v>
      </c>
      <c r="C39" s="375"/>
      <c r="D39" s="329">
        <f>SUM(D41:D44)</f>
        <v>0</v>
      </c>
      <c r="E39" s="376">
        <f>SUM(E41:E44)</f>
        <v>1291645607</v>
      </c>
      <c r="F39" s="379">
        <f>SUM(F41:F45)</f>
        <v>-1244062997</v>
      </c>
      <c r="G39" s="376"/>
      <c r="H39" s="379">
        <f>+E39+F39</f>
        <v>47582610</v>
      </c>
      <c r="I39" s="202"/>
      <c r="J39" s="193"/>
      <c r="K39" s="193"/>
    </row>
    <row r="40" spans="1:11" ht="12" customHeight="1">
      <c r="A40" s="99"/>
      <c r="B40" s="375"/>
      <c r="C40" s="375"/>
      <c r="D40" s="329"/>
      <c r="E40" s="376"/>
      <c r="F40" s="379"/>
      <c r="G40" s="376"/>
      <c r="H40" s="379"/>
      <c r="I40" s="202"/>
      <c r="J40" s="193"/>
      <c r="K40" s="193"/>
    </row>
    <row r="41" spans="1:11" ht="12" customHeight="1">
      <c r="A41" s="84"/>
      <c r="B41" s="377" t="s">
        <v>154</v>
      </c>
      <c r="C41" s="377"/>
      <c r="D41" s="330">
        <v>0</v>
      </c>
      <c r="E41" s="330"/>
      <c r="F41" s="330">
        <v>1050436637</v>
      </c>
      <c r="G41" s="330"/>
      <c r="H41" s="201">
        <f>SUM(D41:G41)</f>
        <v>1050436637</v>
      </c>
      <c r="I41" s="202"/>
      <c r="J41" s="193"/>
      <c r="K41" s="194"/>
    </row>
    <row r="42" spans="1:11">
      <c r="A42" s="84"/>
      <c r="B42" s="377" t="s">
        <v>117</v>
      </c>
      <c r="C42" s="377"/>
      <c r="D42" s="330">
        <v>0</v>
      </c>
      <c r="E42" s="331">
        <v>1291645607</v>
      </c>
      <c r="F42" s="334">
        <v>-1291645607</v>
      </c>
      <c r="G42" s="330"/>
      <c r="H42" s="338">
        <f>SUM(D42:G42)</f>
        <v>0</v>
      </c>
      <c r="I42" s="202"/>
      <c r="J42" s="193"/>
      <c r="K42" s="195"/>
    </row>
    <row r="43" spans="1:11">
      <c r="A43" s="84"/>
      <c r="B43" s="377" t="s">
        <v>155</v>
      </c>
      <c r="C43" s="377"/>
      <c r="D43" s="330">
        <v>0</v>
      </c>
      <c r="E43" s="331"/>
      <c r="F43" s="330">
        <v>1</v>
      </c>
      <c r="G43" s="330"/>
      <c r="H43" s="201">
        <f>SUM(D43:G43)</f>
        <v>1</v>
      </c>
      <c r="I43" s="202"/>
      <c r="J43" s="193"/>
      <c r="K43" s="196"/>
    </row>
    <row r="44" spans="1:11">
      <c r="A44" s="84"/>
      <c r="B44" s="377" t="s">
        <v>119</v>
      </c>
      <c r="C44" s="377"/>
      <c r="D44" s="330">
        <v>0</v>
      </c>
      <c r="E44" s="330"/>
      <c r="F44" s="330">
        <v>0</v>
      </c>
      <c r="G44" s="330"/>
      <c r="H44" s="201">
        <f>SUM(D44:G44)</f>
        <v>0</v>
      </c>
      <c r="I44" s="202"/>
      <c r="J44" s="193"/>
      <c r="K44" s="197"/>
    </row>
    <row r="45" spans="1:11">
      <c r="A45" s="84"/>
      <c r="B45" s="377" t="s">
        <v>156</v>
      </c>
      <c r="C45" s="377"/>
      <c r="D45" s="330"/>
      <c r="E45" s="330"/>
      <c r="F45" s="334">
        <v>-1002854028</v>
      </c>
      <c r="G45" s="330"/>
      <c r="H45" s="336">
        <f>SUM(D45:G45)</f>
        <v>-1002854028</v>
      </c>
      <c r="I45" s="202"/>
      <c r="J45" s="193"/>
      <c r="K45" s="197"/>
    </row>
    <row r="46" spans="1:11" ht="9.9499999999999993" customHeight="1">
      <c r="A46" s="99"/>
      <c r="B46" s="332"/>
      <c r="C46" s="333"/>
      <c r="D46" s="201"/>
      <c r="E46" s="201"/>
      <c r="F46" s="201"/>
      <c r="G46" s="201"/>
      <c r="H46" s="201"/>
      <c r="I46" s="202"/>
      <c r="J46" s="193"/>
      <c r="K46" s="198" t="s">
        <v>135</v>
      </c>
    </row>
    <row r="47" spans="1:11">
      <c r="A47" s="99"/>
      <c r="B47" s="375" t="s">
        <v>161</v>
      </c>
      <c r="C47" s="375"/>
      <c r="D47" s="201"/>
      <c r="E47" s="201"/>
      <c r="F47" s="201"/>
      <c r="G47" s="376">
        <f>SUM(G49:G50)</f>
        <v>0</v>
      </c>
      <c r="H47" s="376">
        <f>SUM(D47:G48)</f>
        <v>0</v>
      </c>
      <c r="I47" s="202"/>
      <c r="J47" s="193"/>
      <c r="K47" s="198"/>
    </row>
    <row r="48" spans="1:11">
      <c r="A48" s="99"/>
      <c r="B48" s="375"/>
      <c r="C48" s="375"/>
      <c r="D48" s="201"/>
      <c r="E48" s="201"/>
      <c r="F48" s="201"/>
      <c r="G48" s="376"/>
      <c r="H48" s="376"/>
      <c r="I48" s="202"/>
      <c r="J48" s="193"/>
      <c r="K48" s="198"/>
    </row>
    <row r="49" spans="1:14">
      <c r="A49" s="99"/>
      <c r="B49" s="377" t="s">
        <v>122</v>
      </c>
      <c r="C49" s="377"/>
      <c r="D49" s="201"/>
      <c r="E49" s="201"/>
      <c r="F49" s="201"/>
      <c r="G49" s="201"/>
      <c r="H49" s="201">
        <f>+G49</f>
        <v>0</v>
      </c>
      <c r="I49" s="202"/>
      <c r="J49" s="193"/>
      <c r="K49" s="198"/>
    </row>
    <row r="50" spans="1:14">
      <c r="A50" s="99"/>
      <c r="B50" s="377" t="s">
        <v>123</v>
      </c>
      <c r="C50" s="377"/>
      <c r="D50" s="201"/>
      <c r="E50" s="201"/>
      <c r="F50" s="201"/>
      <c r="G50" s="201"/>
      <c r="H50" s="201">
        <f>+G50</f>
        <v>0</v>
      </c>
      <c r="I50" s="202"/>
      <c r="J50" s="193"/>
      <c r="K50" s="198"/>
    </row>
    <row r="51" spans="1:14" s="193" customFormat="1">
      <c r="A51" s="199"/>
      <c r="B51" s="200"/>
      <c r="C51" s="200"/>
      <c r="D51" s="201"/>
      <c r="E51" s="201"/>
      <c r="F51" s="201"/>
      <c r="G51" s="201"/>
      <c r="H51" s="201"/>
      <c r="I51" s="202"/>
      <c r="K51" s="203">
        <f>+E52+F52+G52</f>
        <v>20390363314</v>
      </c>
      <c r="N51" s="204"/>
    </row>
    <row r="52" spans="1:14" ht="18">
      <c r="A52" s="205"/>
      <c r="B52" s="378" t="s">
        <v>162</v>
      </c>
      <c r="C52" s="378"/>
      <c r="D52" s="206">
        <f>+D31+D33</f>
        <v>12772679762</v>
      </c>
      <c r="E52" s="206">
        <f>+E31+E39</f>
        <v>20342780704</v>
      </c>
      <c r="F52" s="207">
        <f>+F31+F39</f>
        <v>47582610</v>
      </c>
      <c r="G52" s="206">
        <f>+G31+G47</f>
        <v>0</v>
      </c>
      <c r="H52" s="206">
        <f>SUM(D52:G52)</f>
        <v>33163043076</v>
      </c>
      <c r="I52" s="339"/>
      <c r="J52" s="193"/>
      <c r="K52" s="208" t="str">
        <f>IF(H52=ESF!I63," ","ERROR")</f>
        <v xml:space="preserve"> </v>
      </c>
    </row>
    <row r="53" spans="1:14" ht="6" customHeight="1">
      <c r="A53" s="209"/>
      <c r="B53" s="340"/>
      <c r="C53" s="340"/>
      <c r="D53" s="340"/>
      <c r="E53" s="340"/>
      <c r="F53" s="340"/>
      <c r="G53" s="340"/>
      <c r="H53" s="340"/>
      <c r="I53" s="341"/>
      <c r="J53" s="193"/>
      <c r="K53" s="193"/>
    </row>
    <row r="54" spans="1:14" ht="6" customHeight="1">
      <c r="D54" s="210"/>
      <c r="E54" s="210"/>
      <c r="I54" s="88"/>
      <c r="J54" s="193"/>
      <c r="K54" s="193"/>
    </row>
    <row r="55" spans="1:14" ht="15" customHeight="1">
      <c r="A55" s="68"/>
      <c r="B55" s="354" t="s">
        <v>62</v>
      </c>
      <c r="C55" s="354"/>
      <c r="D55" s="354"/>
      <c r="E55" s="354"/>
      <c r="F55" s="354"/>
      <c r="G55" s="354"/>
      <c r="H55" s="354"/>
      <c r="I55" s="354"/>
      <c r="J55" s="212"/>
      <c r="K55" s="193"/>
    </row>
    <row r="56" spans="1:14" ht="9.75" customHeight="1">
      <c r="A56" s="68"/>
      <c r="B56" s="86"/>
      <c r="C56" s="117"/>
      <c r="D56" s="118"/>
      <c r="E56" s="118"/>
      <c r="F56" s="68"/>
      <c r="G56" s="119"/>
      <c r="H56" s="117"/>
      <c r="I56" s="118"/>
      <c r="J56" s="213"/>
      <c r="K56" s="193"/>
    </row>
    <row r="57" spans="1:14" s="68" customFormat="1" ht="17.25" customHeight="1">
      <c r="B57" s="121"/>
      <c r="C57" s="214"/>
      <c r="D57" s="214"/>
      <c r="E57" s="118"/>
      <c r="F57" s="120"/>
      <c r="G57" s="374"/>
      <c r="H57" s="356"/>
      <c r="I57" s="123"/>
      <c r="J57" s="213"/>
      <c r="K57" s="215"/>
    </row>
    <row r="58" spans="1:14" ht="14.1" customHeight="1">
      <c r="A58" s="125"/>
      <c r="B58" s="357" t="s">
        <v>126</v>
      </c>
      <c r="C58" s="357"/>
      <c r="D58" s="357"/>
      <c r="E58" s="125"/>
      <c r="F58" s="357" t="s">
        <v>127</v>
      </c>
      <c r="G58" s="357"/>
      <c r="H58" s="357"/>
      <c r="I58" s="125"/>
      <c r="J58" s="213"/>
      <c r="K58" s="193"/>
    </row>
    <row r="59" spans="1:14" ht="14.1" customHeight="1">
      <c r="A59" s="126"/>
      <c r="B59" s="352" t="s">
        <v>128</v>
      </c>
      <c r="C59" s="352"/>
      <c r="D59" s="352"/>
      <c r="E59" s="126"/>
      <c r="F59" s="352" t="s">
        <v>129</v>
      </c>
      <c r="G59" s="352"/>
      <c r="H59" s="352"/>
      <c r="I59" s="126"/>
      <c r="J59" s="213"/>
      <c r="K59" s="193"/>
    </row>
  </sheetData>
  <sheetProtection formatCells="0" selectLockedCells="1"/>
  <mergeCells count="54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topLeftCell="A20" zoomScaleNormal="100" workbookViewId="0">
      <selection activeCell="O47" sqref="O47"/>
    </sheetView>
  </sheetViews>
  <sheetFormatPr baseColWidth="10" defaultColWidth="11.42578125" defaultRowHeight="12"/>
  <cols>
    <col min="1" max="1" width="1.28515625" style="131" customWidth="1"/>
    <col min="2" max="3" width="3.7109375" style="131" customWidth="1"/>
    <col min="4" max="4" width="23.85546875" style="131" customWidth="1"/>
    <col min="5" max="5" width="15.7109375" style="131" customWidth="1"/>
    <col min="6" max="6" width="6.42578125" style="131" customWidth="1"/>
    <col min="7" max="7" width="14.42578125" style="69" customWidth="1"/>
    <col min="8" max="8" width="14.140625" style="69" customWidth="1"/>
    <col min="9" max="9" width="7.7109375" style="131" customWidth="1"/>
    <col min="10" max="11" width="3.7109375" style="75" customWidth="1"/>
    <col min="12" max="13" width="18.7109375" style="75" customWidth="1"/>
    <col min="14" max="14" width="6.42578125" style="75" customWidth="1"/>
    <col min="15" max="15" width="14.85546875" style="75" customWidth="1"/>
    <col min="16" max="16" width="15.85546875" style="260" customWidth="1"/>
    <col min="17" max="17" width="0.85546875" style="75" customWidth="1"/>
    <col min="18" max="16384" width="11.42578125" style="75"/>
  </cols>
  <sheetData>
    <row r="1" spans="1:17" s="68" customFormat="1" ht="16.5" customHeight="1">
      <c r="B1" s="132"/>
      <c r="C1" s="132"/>
      <c r="D1" s="13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16"/>
      <c r="Q1" s="132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37"/>
      <c r="D5" s="217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2"/>
      <c r="P5" s="218"/>
      <c r="Q5" s="68"/>
    </row>
    <row r="6" spans="1:17" ht="19.5" customHeight="1">
      <c r="A6" s="364" t="str">
        <f>+EA!A6</f>
        <v>Ayuntamiento de Tijuana BC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</row>
    <row r="7" spans="1:17" s="68" customFormat="1" ht="12" customHeight="1">
      <c r="A7" s="131"/>
      <c r="B7" s="219" t="s">
        <v>164</v>
      </c>
      <c r="C7" s="137"/>
      <c r="D7" s="217"/>
      <c r="E7" s="137"/>
      <c r="F7" s="137"/>
      <c r="G7" s="220"/>
      <c r="H7" s="220"/>
      <c r="I7" s="217"/>
      <c r="P7" s="218"/>
    </row>
    <row r="8" spans="1:17" s="68" customFormat="1" ht="3" customHeight="1">
      <c r="A8" s="131"/>
      <c r="B8" s="131"/>
      <c r="C8" s="221"/>
      <c r="D8" s="217"/>
      <c r="E8" s="221"/>
      <c r="F8" s="221"/>
      <c r="G8" s="222"/>
      <c r="H8" s="222"/>
      <c r="I8" s="217"/>
      <c r="P8" s="218"/>
    </row>
    <row r="9" spans="1:17" s="68" customFormat="1" ht="31.5" customHeight="1">
      <c r="A9" s="223"/>
      <c r="B9" s="393" t="s">
        <v>5</v>
      </c>
      <c r="C9" s="393"/>
      <c r="D9" s="393"/>
      <c r="E9" s="393"/>
      <c r="F9" s="145"/>
      <c r="G9" s="144">
        <v>2019</v>
      </c>
      <c r="H9" s="144">
        <v>2018</v>
      </c>
      <c r="I9" s="224"/>
      <c r="J9" s="393" t="s">
        <v>5</v>
      </c>
      <c r="K9" s="393"/>
      <c r="L9" s="393"/>
      <c r="M9" s="393"/>
      <c r="N9" s="145"/>
      <c r="O9" s="144">
        <v>2019</v>
      </c>
      <c r="P9" s="144">
        <v>2018</v>
      </c>
      <c r="Q9" s="225"/>
    </row>
    <row r="10" spans="1:17" s="68" customFormat="1" ht="3" customHeight="1">
      <c r="A10" s="147"/>
      <c r="B10" s="226"/>
      <c r="C10" s="131">
        <f>ROUND(774795789.5,0)</f>
        <v>774795790</v>
      </c>
      <c r="D10" s="149"/>
      <c r="E10" s="149"/>
      <c r="F10" s="149"/>
      <c r="G10" s="227"/>
      <c r="H10" s="227"/>
      <c r="I10" s="131"/>
      <c r="P10" s="218"/>
      <c r="Q10" s="83"/>
    </row>
    <row r="11" spans="1:17" s="68" customFormat="1">
      <c r="A11" s="84"/>
      <c r="B11" s="69"/>
      <c r="C11" s="152"/>
      <c r="D11" s="152"/>
      <c r="E11" s="152"/>
      <c r="F11" s="152"/>
      <c r="G11" s="227"/>
      <c r="H11" s="227"/>
      <c r="I11" s="69"/>
      <c r="P11" s="218"/>
      <c r="Q11" s="83"/>
    </row>
    <row r="12" spans="1:17" ht="17.25" customHeight="1">
      <c r="A12" s="84"/>
      <c r="B12" s="386" t="s">
        <v>165</v>
      </c>
      <c r="C12" s="386"/>
      <c r="D12" s="386"/>
      <c r="E12" s="386"/>
      <c r="F12" s="386"/>
      <c r="G12" s="227"/>
      <c r="H12" s="227"/>
      <c r="I12" s="69"/>
      <c r="J12" s="386" t="s">
        <v>166</v>
      </c>
      <c r="K12" s="386"/>
      <c r="L12" s="386"/>
      <c r="M12" s="386"/>
      <c r="N12" s="386"/>
      <c r="O12" s="228"/>
      <c r="P12" s="228"/>
      <c r="Q12" s="83"/>
    </row>
    <row r="13" spans="1:17" ht="17.25" customHeight="1">
      <c r="A13" s="84"/>
      <c r="B13" s="69"/>
      <c r="C13" s="152"/>
      <c r="D13" s="69"/>
      <c r="E13" s="152"/>
      <c r="F13" s="152"/>
      <c r="G13" s="227"/>
      <c r="H13" s="227"/>
      <c r="I13" s="69"/>
      <c r="J13" s="69"/>
      <c r="K13" s="152"/>
      <c r="L13" s="152"/>
      <c r="M13" s="152"/>
      <c r="N13" s="152"/>
      <c r="O13" s="228"/>
      <c r="P13" s="228"/>
      <c r="Q13" s="83"/>
    </row>
    <row r="14" spans="1:17" ht="17.25" customHeight="1">
      <c r="A14" s="84"/>
      <c r="B14" s="69"/>
      <c r="C14" s="386" t="s">
        <v>132</v>
      </c>
      <c r="D14" s="386"/>
      <c r="E14" s="386"/>
      <c r="F14" s="386"/>
      <c r="G14" s="102">
        <f>SUM(G15:G25)</f>
        <v>7713543589</v>
      </c>
      <c r="H14" s="102">
        <f>SUM(H15:H25)</f>
        <v>7298141980</v>
      </c>
      <c r="I14" s="160"/>
      <c r="J14" s="160"/>
      <c r="K14" s="392" t="s">
        <v>132</v>
      </c>
      <c r="L14" s="392"/>
      <c r="M14" s="392"/>
      <c r="N14" s="392"/>
      <c r="O14" s="229">
        <f>SUM(O15:O17)</f>
        <v>395968641</v>
      </c>
      <c r="P14" s="229">
        <f>SUM(P15:P17)</f>
        <v>5248700</v>
      </c>
      <c r="Q14" s="83"/>
    </row>
    <row r="15" spans="1:17" ht="15" customHeight="1">
      <c r="A15" s="84"/>
      <c r="B15" s="69"/>
      <c r="C15" s="152"/>
      <c r="D15" s="390" t="s">
        <v>10</v>
      </c>
      <c r="E15" s="390"/>
      <c r="F15" s="390"/>
      <c r="G15" s="230">
        <v>2011323440</v>
      </c>
      <c r="H15" s="230">
        <v>1716897383</v>
      </c>
      <c r="I15" s="160"/>
      <c r="J15" s="160"/>
      <c r="K15" s="110"/>
      <c r="L15" s="391" t="s">
        <v>95</v>
      </c>
      <c r="M15" s="391"/>
      <c r="N15" s="391"/>
      <c r="O15" s="231">
        <v>384025942</v>
      </c>
      <c r="P15" s="231">
        <v>0</v>
      </c>
      <c r="Q15" s="83"/>
    </row>
    <row r="16" spans="1:17" ht="15" customHeight="1">
      <c r="A16" s="84"/>
      <c r="B16" s="69"/>
      <c r="C16" s="152"/>
      <c r="D16" s="390" t="s">
        <v>167</v>
      </c>
      <c r="E16" s="390"/>
      <c r="F16" s="390"/>
      <c r="G16" s="230">
        <v>0</v>
      </c>
      <c r="H16" s="230">
        <v>0</v>
      </c>
      <c r="I16" s="160"/>
      <c r="J16" s="160"/>
      <c r="K16" s="110"/>
      <c r="L16" s="391" t="s">
        <v>97</v>
      </c>
      <c r="M16" s="391"/>
      <c r="N16" s="391"/>
      <c r="O16" s="231">
        <v>0</v>
      </c>
      <c r="P16" s="231">
        <v>0</v>
      </c>
      <c r="Q16" s="83"/>
    </row>
    <row r="17" spans="1:17" ht="15" customHeight="1">
      <c r="A17" s="84"/>
      <c r="B17" s="69"/>
      <c r="C17" s="232"/>
      <c r="D17" s="390" t="s">
        <v>168</v>
      </c>
      <c r="E17" s="390"/>
      <c r="F17" s="390"/>
      <c r="G17" s="230">
        <v>0</v>
      </c>
      <c r="H17" s="230">
        <v>0</v>
      </c>
      <c r="I17" s="160"/>
      <c r="J17" s="160"/>
      <c r="K17" s="233"/>
      <c r="L17" s="391" t="s">
        <v>169</v>
      </c>
      <c r="M17" s="391"/>
      <c r="N17" s="391"/>
      <c r="O17" s="234">
        <v>11942699</v>
      </c>
      <c r="P17" s="231">
        <v>5248700</v>
      </c>
      <c r="Q17" s="83"/>
    </row>
    <row r="18" spans="1:17" ht="15" customHeight="1">
      <c r="A18" s="84"/>
      <c r="B18" s="69"/>
      <c r="C18" s="232"/>
      <c r="D18" s="390" t="s">
        <v>16</v>
      </c>
      <c r="E18" s="390"/>
      <c r="F18" s="390"/>
      <c r="G18" s="230">
        <v>537315282</v>
      </c>
      <c r="H18" s="230">
        <v>493759774</v>
      </c>
      <c r="I18" s="160"/>
      <c r="J18" s="160"/>
      <c r="K18" s="233"/>
      <c r="L18" s="162"/>
      <c r="M18" s="162"/>
      <c r="N18" s="162"/>
      <c r="O18" s="162"/>
      <c r="P18" s="162"/>
      <c r="Q18" s="83"/>
    </row>
    <row r="19" spans="1:17" ht="15" customHeight="1">
      <c r="A19" s="84"/>
      <c r="B19" s="69"/>
      <c r="C19" s="232"/>
      <c r="D19" s="390" t="s">
        <v>17</v>
      </c>
      <c r="E19" s="390"/>
      <c r="F19" s="390"/>
      <c r="G19" s="230">
        <v>36780097</v>
      </c>
      <c r="H19" s="230">
        <v>52629746</v>
      </c>
      <c r="I19" s="160"/>
      <c r="J19" s="160"/>
      <c r="K19" s="235" t="s">
        <v>133</v>
      </c>
      <c r="L19" s="235"/>
      <c r="M19" s="235"/>
      <c r="N19" s="235"/>
      <c r="O19" s="229">
        <f>SUM(O20:O22)</f>
        <v>492437501</v>
      </c>
      <c r="P19" s="229">
        <f>SUM(P20:P22)</f>
        <v>2010029162</v>
      </c>
      <c r="Q19" s="83"/>
    </row>
    <row r="20" spans="1:17" ht="15" customHeight="1">
      <c r="A20" s="84"/>
      <c r="B20" s="69"/>
      <c r="C20" s="232"/>
      <c r="D20" s="390" t="s">
        <v>19</v>
      </c>
      <c r="E20" s="390"/>
      <c r="F20" s="390"/>
      <c r="G20" s="230">
        <v>201760074</v>
      </c>
      <c r="H20" s="230">
        <v>317127948</v>
      </c>
      <c r="I20" s="160"/>
      <c r="J20" s="160"/>
      <c r="K20" s="233"/>
      <c r="L20" s="236" t="s">
        <v>95</v>
      </c>
      <c r="M20" s="236"/>
      <c r="N20" s="236"/>
      <c r="O20" s="231">
        <v>0</v>
      </c>
      <c r="P20" s="231">
        <v>1333882833</v>
      </c>
      <c r="Q20" s="83"/>
    </row>
    <row r="21" spans="1:17" ht="15" customHeight="1">
      <c r="A21" s="84"/>
      <c r="B21" s="69"/>
      <c r="C21" s="232"/>
      <c r="D21" s="390" t="s">
        <v>21</v>
      </c>
      <c r="E21" s="390"/>
      <c r="F21" s="390"/>
      <c r="G21" s="230">
        <v>0</v>
      </c>
      <c r="H21" s="230">
        <v>0</v>
      </c>
      <c r="I21" s="160"/>
      <c r="J21" s="160"/>
      <c r="K21" s="233"/>
      <c r="L21" s="391" t="s">
        <v>97</v>
      </c>
      <c r="M21" s="391"/>
      <c r="N21" s="391"/>
      <c r="O21" s="231">
        <v>217559156</v>
      </c>
      <c r="P21" s="231">
        <v>131600113</v>
      </c>
      <c r="Q21" s="83"/>
    </row>
    <row r="22" spans="1:17" ht="28.5" customHeight="1">
      <c r="A22" s="84"/>
      <c r="B22" s="69"/>
      <c r="C22" s="232"/>
      <c r="D22" s="390" t="s">
        <v>23</v>
      </c>
      <c r="E22" s="390"/>
      <c r="F22" s="390"/>
      <c r="G22" s="230">
        <v>0</v>
      </c>
      <c r="H22" s="230">
        <v>0</v>
      </c>
      <c r="I22" s="160"/>
      <c r="J22" s="160"/>
      <c r="K22" s="110"/>
      <c r="L22" s="391" t="s">
        <v>170</v>
      </c>
      <c r="M22" s="391"/>
      <c r="N22" s="391"/>
      <c r="O22" s="231">
        <v>274878345</v>
      </c>
      <c r="P22" s="231">
        <v>544546216</v>
      </c>
      <c r="Q22" s="83"/>
    </row>
    <row r="23" spans="1:17" ht="15" customHeight="1">
      <c r="A23" s="84"/>
      <c r="B23" s="69"/>
      <c r="C23" s="232"/>
      <c r="D23" s="390" t="s">
        <v>28</v>
      </c>
      <c r="E23" s="390"/>
      <c r="F23" s="390"/>
      <c r="G23" s="230">
        <v>4921483430</v>
      </c>
      <c r="H23" s="230">
        <v>4712085327</v>
      </c>
      <c r="I23" s="160"/>
      <c r="J23" s="160"/>
      <c r="K23" s="392" t="s">
        <v>171</v>
      </c>
      <c r="L23" s="392"/>
      <c r="M23" s="392"/>
      <c r="N23" s="392"/>
      <c r="O23" s="237">
        <f>O14-O19</f>
        <v>-96468860</v>
      </c>
      <c r="P23" s="237">
        <f>P14-P19</f>
        <v>-2004780462</v>
      </c>
      <c r="Q23" s="83"/>
    </row>
    <row r="24" spans="1:17" ht="15" customHeight="1">
      <c r="A24" s="84"/>
      <c r="B24" s="69"/>
      <c r="C24" s="232"/>
      <c r="D24" s="390" t="s">
        <v>172</v>
      </c>
      <c r="E24" s="390"/>
      <c r="F24" s="390"/>
      <c r="G24" s="230">
        <v>0</v>
      </c>
      <c r="H24" s="230">
        <v>0</v>
      </c>
      <c r="I24" s="160"/>
      <c r="J24" s="160"/>
      <c r="K24" s="162"/>
      <c r="L24" s="162"/>
      <c r="M24" s="162"/>
      <c r="N24" s="162"/>
      <c r="O24" s="162"/>
      <c r="P24" s="162"/>
      <c r="Q24" s="83"/>
    </row>
    <row r="25" spans="1:17" ht="15" customHeight="1">
      <c r="A25" s="84"/>
      <c r="B25" s="69"/>
      <c r="C25" s="232"/>
      <c r="D25" s="390" t="s">
        <v>173</v>
      </c>
      <c r="E25" s="390"/>
      <c r="F25" s="238"/>
      <c r="G25" s="230">
        <v>4881266</v>
      </c>
      <c r="H25" s="230">
        <v>5641802</v>
      </c>
      <c r="I25" s="160"/>
      <c r="J25" s="110"/>
      <c r="K25" s="162"/>
      <c r="L25" s="162"/>
      <c r="M25" s="162"/>
      <c r="N25" s="162"/>
      <c r="O25" s="162"/>
      <c r="P25" s="162"/>
      <c r="Q25" s="83"/>
    </row>
    <row r="26" spans="1:17" ht="15" customHeight="1">
      <c r="A26" s="84"/>
      <c r="B26" s="69"/>
      <c r="C26" s="152"/>
      <c r="D26" s="69"/>
      <c r="E26" s="152"/>
      <c r="F26" s="152"/>
      <c r="G26" s="98"/>
      <c r="H26" s="98"/>
      <c r="I26" s="160"/>
      <c r="J26" s="392" t="s">
        <v>174</v>
      </c>
      <c r="K26" s="392"/>
      <c r="L26" s="392"/>
      <c r="M26" s="392"/>
      <c r="N26" s="392"/>
      <c r="O26" s="110"/>
      <c r="P26" s="110"/>
      <c r="Q26" s="83"/>
    </row>
    <row r="27" spans="1:17" ht="15" customHeight="1">
      <c r="A27" s="84"/>
      <c r="B27" s="69"/>
      <c r="C27" s="386" t="s">
        <v>133</v>
      </c>
      <c r="D27" s="386"/>
      <c r="E27" s="386"/>
      <c r="F27" s="386"/>
      <c r="G27" s="102">
        <f>SUM(G28:G46)</f>
        <v>6663106952</v>
      </c>
      <c r="H27" s="102">
        <f>SUM(H28:H46)</f>
        <v>6006496373</v>
      </c>
      <c r="I27" s="160"/>
      <c r="J27" s="160"/>
      <c r="K27" s="229"/>
      <c r="L27" s="160"/>
      <c r="M27" s="239"/>
      <c r="N27" s="239"/>
      <c r="O27" s="233"/>
      <c r="P27" s="233"/>
      <c r="Q27" s="83"/>
    </row>
    <row r="28" spans="1:17" ht="15" customHeight="1">
      <c r="A28" s="84"/>
      <c r="B28" s="69"/>
      <c r="C28" s="240"/>
      <c r="D28" s="390" t="s">
        <v>175</v>
      </c>
      <c r="E28" s="390"/>
      <c r="F28" s="390"/>
      <c r="G28" s="230">
        <v>4215962943</v>
      </c>
      <c r="H28" s="230">
        <v>3725865449</v>
      </c>
      <c r="I28" s="160"/>
      <c r="J28" s="160"/>
      <c r="K28" s="235" t="s">
        <v>132</v>
      </c>
      <c r="L28" s="235"/>
      <c r="M28" s="235"/>
      <c r="N28" s="235"/>
      <c r="O28" s="229">
        <f>O29+O32</f>
        <v>171788463</v>
      </c>
      <c r="P28" s="229">
        <f>P29+P32</f>
        <v>904665111</v>
      </c>
      <c r="Q28" s="83"/>
    </row>
    <row r="29" spans="1:17" ht="15" customHeight="1">
      <c r="A29" s="84"/>
      <c r="B29" s="69"/>
      <c r="C29" s="240"/>
      <c r="D29" s="390" t="s">
        <v>13</v>
      </c>
      <c r="E29" s="390"/>
      <c r="F29" s="390"/>
      <c r="G29" s="230">
        <v>769098568</v>
      </c>
      <c r="H29" s="230">
        <v>751624499</v>
      </c>
      <c r="I29" s="160"/>
      <c r="J29" s="110"/>
      <c r="K29" s="110"/>
      <c r="L29" s="236" t="s">
        <v>176</v>
      </c>
      <c r="M29" s="236"/>
      <c r="N29" s="236"/>
      <c r="O29" s="231">
        <f>SUM(O30:O31)</f>
        <v>37750688</v>
      </c>
      <c r="P29" s="231">
        <f>SUM(P30:P31)</f>
        <v>0</v>
      </c>
      <c r="Q29" s="83"/>
    </row>
    <row r="30" spans="1:17" ht="15" customHeight="1">
      <c r="A30" s="84"/>
      <c r="B30" s="69"/>
      <c r="C30" s="240"/>
      <c r="D30" s="390" t="s">
        <v>15</v>
      </c>
      <c r="E30" s="390"/>
      <c r="F30" s="390"/>
      <c r="G30" s="230">
        <v>988495442</v>
      </c>
      <c r="H30" s="230">
        <v>837524754</v>
      </c>
      <c r="I30" s="160"/>
      <c r="J30" s="160"/>
      <c r="K30" s="235"/>
      <c r="L30" s="236" t="s">
        <v>177</v>
      </c>
      <c r="M30" s="236"/>
      <c r="N30" s="236"/>
      <c r="O30" s="231">
        <v>37750688</v>
      </c>
      <c r="P30" s="231">
        <v>0</v>
      </c>
      <c r="Q30" s="83"/>
    </row>
    <row r="31" spans="1:17" ht="15" customHeight="1">
      <c r="A31" s="84"/>
      <c r="B31" s="69"/>
      <c r="C31" s="152"/>
      <c r="D31" s="69"/>
      <c r="E31" s="152"/>
      <c r="F31" s="152"/>
      <c r="G31" s="98"/>
      <c r="H31" s="98"/>
      <c r="I31" s="160"/>
      <c r="J31" s="160"/>
      <c r="K31" s="235"/>
      <c r="L31" s="236" t="s">
        <v>178</v>
      </c>
      <c r="M31" s="236"/>
      <c r="N31" s="236"/>
      <c r="O31" s="231">
        <v>0</v>
      </c>
      <c r="P31" s="231">
        <v>0</v>
      </c>
      <c r="Q31" s="83"/>
    </row>
    <row r="32" spans="1:17" ht="15" customHeight="1">
      <c r="A32" s="84"/>
      <c r="B32" s="69"/>
      <c r="C32" s="240"/>
      <c r="D32" s="390" t="s">
        <v>20</v>
      </c>
      <c r="E32" s="390"/>
      <c r="F32" s="390"/>
      <c r="G32" s="230">
        <v>0</v>
      </c>
      <c r="H32" s="230">
        <v>0</v>
      </c>
      <c r="I32" s="160"/>
      <c r="J32" s="160"/>
      <c r="K32" s="235"/>
      <c r="L32" s="391" t="s">
        <v>179</v>
      </c>
      <c r="M32" s="391"/>
      <c r="N32" s="391"/>
      <c r="O32" s="231">
        <v>134037775</v>
      </c>
      <c r="P32" s="231">
        <v>904665111</v>
      </c>
      <c r="Q32" s="83"/>
    </row>
    <row r="33" spans="1:19" ht="15" customHeight="1">
      <c r="A33" s="84"/>
      <c r="B33" s="69"/>
      <c r="C33" s="240"/>
      <c r="D33" s="390" t="s">
        <v>180</v>
      </c>
      <c r="E33" s="390"/>
      <c r="F33" s="390"/>
      <c r="G33" s="230">
        <v>267186121</v>
      </c>
      <c r="H33" s="230">
        <v>270003523</v>
      </c>
      <c r="I33" s="160"/>
      <c r="J33" s="160"/>
      <c r="K33" s="233"/>
      <c r="L33" s="162"/>
      <c r="M33" s="162"/>
      <c r="N33" s="162"/>
      <c r="O33" s="162"/>
      <c r="P33" s="162"/>
      <c r="Q33" s="83"/>
    </row>
    <row r="34" spans="1:19" ht="15" customHeight="1">
      <c r="A34" s="84"/>
      <c r="B34" s="69"/>
      <c r="C34" s="240"/>
      <c r="D34" s="390" t="s">
        <v>181</v>
      </c>
      <c r="E34" s="390"/>
      <c r="F34" s="390"/>
      <c r="G34" s="230">
        <v>7010406</v>
      </c>
      <c r="H34" s="230">
        <v>8172664</v>
      </c>
      <c r="I34" s="160"/>
      <c r="J34" s="160"/>
      <c r="K34" s="235" t="s">
        <v>133</v>
      </c>
      <c r="L34" s="235"/>
      <c r="M34" s="235"/>
      <c r="N34" s="235"/>
      <c r="O34" s="229">
        <f>O35+O38</f>
        <v>1250046683</v>
      </c>
      <c r="P34" s="229">
        <f>P35+P38</f>
        <v>75493207</v>
      </c>
      <c r="Q34" s="83"/>
    </row>
    <row r="35" spans="1:19" ht="15" customHeight="1">
      <c r="A35" s="84"/>
      <c r="B35" s="69"/>
      <c r="C35" s="240"/>
      <c r="D35" s="390" t="s">
        <v>25</v>
      </c>
      <c r="E35" s="390"/>
      <c r="F35" s="390"/>
      <c r="G35" s="230">
        <v>148007041</v>
      </c>
      <c r="H35" s="230">
        <v>124587906</v>
      </c>
      <c r="I35" s="160"/>
      <c r="J35" s="160"/>
      <c r="K35" s="110"/>
      <c r="L35" s="236" t="s">
        <v>182</v>
      </c>
      <c r="M35" s="236"/>
      <c r="N35" s="236"/>
      <c r="O35" s="231">
        <f>SUM(O36:O37)</f>
        <v>0</v>
      </c>
      <c r="P35" s="231">
        <f>SUM(P36:P37)</f>
        <v>0</v>
      </c>
      <c r="Q35" s="83"/>
    </row>
    <row r="36" spans="1:19" ht="15" customHeight="1">
      <c r="A36" s="84"/>
      <c r="B36" s="69"/>
      <c r="C36" s="240"/>
      <c r="D36" s="390" t="s">
        <v>27</v>
      </c>
      <c r="E36" s="390"/>
      <c r="F36" s="390"/>
      <c r="G36" s="230">
        <v>0</v>
      </c>
      <c r="H36" s="230">
        <v>0</v>
      </c>
      <c r="I36" s="160"/>
      <c r="J36" s="160"/>
      <c r="K36" s="235"/>
      <c r="L36" s="236" t="s">
        <v>177</v>
      </c>
      <c r="M36" s="236"/>
      <c r="N36" s="236"/>
      <c r="O36" s="231">
        <v>0</v>
      </c>
      <c r="P36" s="231">
        <v>0</v>
      </c>
      <c r="Q36" s="83"/>
    </row>
    <row r="37" spans="1:19" ht="15" customHeight="1">
      <c r="A37" s="84"/>
      <c r="B37" s="69"/>
      <c r="C37" s="240"/>
      <c r="D37" s="390" t="s">
        <v>29</v>
      </c>
      <c r="E37" s="390"/>
      <c r="F37" s="390"/>
      <c r="G37" s="230">
        <v>0</v>
      </c>
      <c r="H37" s="230">
        <v>0</v>
      </c>
      <c r="I37" s="160"/>
      <c r="J37" s="110"/>
      <c r="K37" s="235"/>
      <c r="L37" s="236" t="s">
        <v>178</v>
      </c>
      <c r="M37" s="236"/>
      <c r="N37" s="236"/>
      <c r="O37" s="231">
        <v>0</v>
      </c>
      <c r="P37" s="231">
        <v>0</v>
      </c>
      <c r="Q37" s="83"/>
    </row>
    <row r="38" spans="1:19" ht="15" customHeight="1">
      <c r="A38" s="84"/>
      <c r="B38" s="69"/>
      <c r="C38" s="240"/>
      <c r="D38" s="390" t="s">
        <v>31</v>
      </c>
      <c r="E38" s="390"/>
      <c r="F38" s="390"/>
      <c r="G38" s="230">
        <v>0</v>
      </c>
      <c r="H38" s="230">
        <v>0</v>
      </c>
      <c r="I38" s="160"/>
      <c r="J38" s="160"/>
      <c r="K38" s="235"/>
      <c r="L38" s="391" t="s">
        <v>183</v>
      </c>
      <c r="M38" s="391"/>
      <c r="N38" s="391"/>
      <c r="O38" s="231">
        <v>1250046683</v>
      </c>
      <c r="P38" s="231">
        <v>75493207</v>
      </c>
      <c r="Q38" s="83"/>
    </row>
    <row r="39" spans="1:19" ht="15" customHeight="1">
      <c r="A39" s="84"/>
      <c r="B39" s="69"/>
      <c r="C39" s="240"/>
      <c r="D39" s="390" t="s">
        <v>32</v>
      </c>
      <c r="E39" s="390"/>
      <c r="F39" s="390"/>
      <c r="G39" s="230">
        <v>735000</v>
      </c>
      <c r="H39" s="230">
        <v>600000</v>
      </c>
      <c r="I39" s="160"/>
      <c r="J39" s="160"/>
      <c r="K39" s="233"/>
      <c r="L39" s="162"/>
      <c r="M39" s="162"/>
      <c r="N39" s="162"/>
      <c r="O39" s="162"/>
      <c r="P39" s="162"/>
      <c r="Q39" s="83"/>
    </row>
    <row r="40" spans="1:19" ht="15" customHeight="1">
      <c r="A40" s="84"/>
      <c r="B40" s="69"/>
      <c r="C40" s="240"/>
      <c r="D40" s="390" t="s">
        <v>34</v>
      </c>
      <c r="E40" s="390"/>
      <c r="F40" s="390"/>
      <c r="G40" s="230">
        <v>329378</v>
      </c>
      <c r="H40" s="230">
        <v>347739</v>
      </c>
      <c r="I40" s="160"/>
      <c r="J40" s="160"/>
      <c r="K40" s="392" t="s">
        <v>184</v>
      </c>
      <c r="L40" s="392"/>
      <c r="M40" s="392"/>
      <c r="N40" s="392"/>
      <c r="O40" s="237">
        <f>O28-O34</f>
        <v>-1078258220</v>
      </c>
      <c r="P40" s="241">
        <f>P28-P34</f>
        <v>829171904</v>
      </c>
      <c r="Q40" s="83"/>
    </row>
    <row r="41" spans="1:19" ht="15" customHeight="1">
      <c r="A41" s="84"/>
      <c r="B41" s="69"/>
      <c r="C41" s="152"/>
      <c r="D41" s="69"/>
      <c r="E41" s="152"/>
      <c r="F41" s="152"/>
      <c r="G41" s="98"/>
      <c r="H41" s="98"/>
      <c r="I41" s="160"/>
      <c r="J41" s="160"/>
      <c r="K41" s="162"/>
      <c r="L41" s="162"/>
      <c r="M41" s="162"/>
      <c r="N41" s="162"/>
      <c r="O41" s="162"/>
      <c r="P41" s="162"/>
      <c r="Q41" s="83"/>
    </row>
    <row r="42" spans="1:19" ht="15" customHeight="1">
      <c r="A42" s="84"/>
      <c r="B42" s="69"/>
      <c r="C42" s="240"/>
      <c r="D42" s="390" t="s">
        <v>185</v>
      </c>
      <c r="E42" s="390"/>
      <c r="F42" s="390"/>
      <c r="G42" s="230">
        <v>0</v>
      </c>
      <c r="H42" s="230">
        <v>0</v>
      </c>
      <c r="I42" s="160"/>
      <c r="J42" s="160"/>
      <c r="K42" s="162"/>
      <c r="L42" s="162"/>
      <c r="M42" s="162"/>
      <c r="N42" s="162"/>
      <c r="O42" s="162"/>
      <c r="P42" s="162"/>
      <c r="Q42" s="83"/>
    </row>
    <row r="43" spans="1:19" ht="15" customHeight="1">
      <c r="A43" s="84"/>
      <c r="B43" s="69"/>
      <c r="C43" s="240"/>
      <c r="D43" s="390" t="s">
        <v>151</v>
      </c>
      <c r="E43" s="390"/>
      <c r="F43" s="390"/>
      <c r="G43" s="230">
        <v>0</v>
      </c>
      <c r="H43" s="230">
        <v>0</v>
      </c>
      <c r="I43" s="160"/>
      <c r="J43" s="387" t="s">
        <v>186</v>
      </c>
      <c r="K43" s="387"/>
      <c r="L43" s="387"/>
      <c r="M43" s="387"/>
      <c r="N43" s="387"/>
      <c r="O43" s="242">
        <f>G48+O23+O40</f>
        <v>-124290443</v>
      </c>
      <c r="P43" s="243">
        <f>H48+P23+P40</f>
        <v>116037049</v>
      </c>
      <c r="Q43" s="83"/>
    </row>
    <row r="44" spans="1:19" ht="15" customHeight="1">
      <c r="A44" s="84"/>
      <c r="B44" s="69"/>
      <c r="C44" s="240"/>
      <c r="D44" s="390" t="s">
        <v>42</v>
      </c>
      <c r="E44" s="390"/>
      <c r="F44" s="390"/>
      <c r="G44" s="230">
        <v>3866667</v>
      </c>
      <c r="H44" s="230">
        <v>3637004</v>
      </c>
      <c r="I44" s="160"/>
      <c r="J44" s="162"/>
      <c r="K44" s="162"/>
      <c r="L44" s="162"/>
      <c r="M44" s="162"/>
      <c r="N44" s="162"/>
      <c r="O44" s="162"/>
      <c r="P44" s="162"/>
      <c r="Q44" s="83"/>
    </row>
    <row r="45" spans="1:19" ht="15" customHeight="1">
      <c r="A45" s="84"/>
      <c r="B45" s="69"/>
      <c r="C45" s="227"/>
      <c r="D45" s="227"/>
      <c r="E45" s="227"/>
      <c r="F45" s="227"/>
      <c r="G45" s="98"/>
      <c r="H45" s="98"/>
      <c r="I45" s="160"/>
      <c r="J45" s="162"/>
      <c r="K45" s="162"/>
      <c r="L45" s="162"/>
      <c r="M45" s="162"/>
      <c r="N45" s="162"/>
      <c r="O45" s="162"/>
      <c r="P45" s="162"/>
      <c r="Q45" s="83"/>
    </row>
    <row r="46" spans="1:19" ht="15" customHeight="1">
      <c r="A46" s="84"/>
      <c r="B46" s="69"/>
      <c r="C46" s="240"/>
      <c r="D46" s="390" t="s">
        <v>187</v>
      </c>
      <c r="E46" s="390"/>
      <c r="F46" s="390"/>
      <c r="G46" s="230">
        <v>262415386</v>
      </c>
      <c r="H46" s="230">
        <v>284132835</v>
      </c>
      <c r="I46" s="160"/>
      <c r="J46" s="162"/>
      <c r="K46" s="162"/>
      <c r="L46" s="162"/>
      <c r="M46" s="162"/>
      <c r="N46" s="162"/>
      <c r="O46" s="162"/>
      <c r="P46" s="162"/>
      <c r="Q46" s="83"/>
    </row>
    <row r="47" spans="1:19">
      <c r="A47" s="84"/>
      <c r="B47" s="69"/>
      <c r="C47" s="152"/>
      <c r="D47" s="69"/>
      <c r="E47" s="152"/>
      <c r="F47" s="152"/>
      <c r="G47" s="98"/>
      <c r="H47" s="98"/>
      <c r="I47" s="160"/>
      <c r="J47" s="387" t="s">
        <v>188</v>
      </c>
      <c r="K47" s="387"/>
      <c r="L47" s="387"/>
      <c r="M47" s="387"/>
      <c r="N47" s="387"/>
      <c r="O47" s="244">
        <f>+P48</f>
        <v>745083861</v>
      </c>
      <c r="P47" s="244">
        <v>629046812</v>
      </c>
      <c r="Q47" s="83"/>
    </row>
    <row r="48" spans="1:19" s="250" customFormat="1">
      <c r="A48" s="245"/>
      <c r="B48" s="246"/>
      <c r="C48" s="386" t="s">
        <v>189</v>
      </c>
      <c r="D48" s="386"/>
      <c r="E48" s="386"/>
      <c r="F48" s="386"/>
      <c r="G48" s="247">
        <f>G14-G27</f>
        <v>1050436637</v>
      </c>
      <c r="H48" s="247">
        <f>H14-H27</f>
        <v>1291645607</v>
      </c>
      <c r="I48" s="248"/>
      <c r="J48" s="387" t="s">
        <v>190</v>
      </c>
      <c r="K48" s="387"/>
      <c r="L48" s="387"/>
      <c r="M48" s="387"/>
      <c r="N48" s="387"/>
      <c r="O48" s="244">
        <f>+O47+O43</f>
        <v>620793418</v>
      </c>
      <c r="P48" s="244">
        <f>+P47+P43</f>
        <v>745083861</v>
      </c>
      <c r="Q48" s="249"/>
      <c r="S48" s="251" t="s">
        <v>135</v>
      </c>
    </row>
    <row r="49" spans="1:17" s="250" customFormat="1">
      <c r="A49" s="245"/>
      <c r="B49" s="246"/>
      <c r="C49" s="240"/>
      <c r="D49" s="240"/>
      <c r="E49" s="240"/>
      <c r="F49" s="240"/>
      <c r="G49" s="252"/>
      <c r="H49" s="252"/>
      <c r="I49" s="246"/>
      <c r="O49" s="253">
        <f>+ESF!D18-EFE!O48</f>
        <v>0</v>
      </c>
      <c r="P49" s="254"/>
      <c r="Q49" s="249"/>
    </row>
    <row r="50" spans="1:17" ht="14.25" customHeight="1">
      <c r="A50" s="113"/>
      <c r="B50" s="114"/>
      <c r="C50" s="255"/>
      <c r="D50" s="255"/>
      <c r="E50" s="255"/>
      <c r="F50" s="255"/>
      <c r="G50" s="256"/>
      <c r="H50" s="256"/>
      <c r="I50" s="114"/>
      <c r="J50" s="120"/>
      <c r="K50" s="120"/>
      <c r="L50" s="120"/>
      <c r="M50" s="120"/>
      <c r="N50" s="120"/>
      <c r="O50" s="120"/>
      <c r="P50" s="257"/>
      <c r="Q50" s="116"/>
    </row>
    <row r="51" spans="1:17" ht="14.25" customHeight="1">
      <c r="A51" s="69"/>
      <c r="D51" s="258" t="s">
        <v>62</v>
      </c>
      <c r="E51" s="258"/>
      <c r="F51" s="258"/>
      <c r="G51" s="258"/>
      <c r="H51" s="258"/>
      <c r="I51" s="258"/>
      <c r="J51" s="258"/>
      <c r="K51" s="258"/>
      <c r="L51" s="227"/>
      <c r="M51" s="227"/>
      <c r="N51" s="227"/>
      <c r="O51" s="233"/>
      <c r="P51" s="233"/>
      <c r="Q51" s="68"/>
    </row>
    <row r="52" spans="1:17" ht="6" customHeight="1">
      <c r="A52" s="69"/>
      <c r="I52" s="69"/>
      <c r="J52" s="68"/>
      <c r="K52" s="68"/>
      <c r="L52" s="68"/>
      <c r="M52" s="68"/>
      <c r="N52" s="68"/>
      <c r="O52" s="68"/>
      <c r="P52" s="218"/>
      <c r="Q52" s="68"/>
    </row>
    <row r="53" spans="1:17" ht="15" customHeight="1">
      <c r="A53" s="68"/>
      <c r="B53" s="86"/>
      <c r="C53" s="86"/>
      <c r="D53" s="86"/>
      <c r="E53" s="86"/>
      <c r="F53" s="86"/>
      <c r="G53" s="86"/>
      <c r="H53" s="86"/>
      <c r="I53" s="86"/>
      <c r="J53" s="86"/>
      <c r="K53" s="68"/>
      <c r="L53" s="68"/>
      <c r="M53" s="68"/>
      <c r="N53" s="68"/>
      <c r="O53" s="192" t="str">
        <f>IF(O47=ESF!E18," ","ERROR SALDO FINAL 2015")</f>
        <v xml:space="preserve"> </v>
      </c>
      <c r="P53" s="218"/>
      <c r="Q53" s="68"/>
    </row>
    <row r="54" spans="1:17" ht="22.5" customHeight="1">
      <c r="A54" s="68"/>
      <c r="B54" s="86"/>
      <c r="C54" s="117"/>
      <c r="D54" s="118"/>
      <c r="E54" s="118"/>
      <c r="F54" s="68"/>
      <c r="G54" s="119"/>
      <c r="H54" s="117"/>
      <c r="I54" s="118"/>
      <c r="J54" s="118"/>
      <c r="K54" s="68"/>
      <c r="L54" s="68"/>
      <c r="M54" s="68"/>
      <c r="N54" s="68"/>
      <c r="O54" s="259"/>
      <c r="P54" s="218"/>
      <c r="Q54" s="68"/>
    </row>
    <row r="55" spans="1:17" ht="29.25" customHeight="1">
      <c r="A55" s="68"/>
      <c r="B55" s="86"/>
      <c r="C55" s="117"/>
      <c r="D55" s="388"/>
      <c r="E55" s="388"/>
      <c r="F55" s="388"/>
      <c r="G55" s="388"/>
      <c r="H55" s="117"/>
      <c r="I55" s="118"/>
      <c r="J55" s="118"/>
      <c r="K55" s="68"/>
      <c r="L55" s="389"/>
      <c r="M55" s="389"/>
      <c r="N55" s="389"/>
      <c r="O55" s="389"/>
      <c r="P55" s="218"/>
      <c r="Q55" s="68"/>
    </row>
    <row r="56" spans="1:17" ht="14.1" customHeight="1">
      <c r="A56" s="125"/>
      <c r="B56" s="357" t="s">
        <v>126</v>
      </c>
      <c r="C56" s="357"/>
      <c r="D56" s="357"/>
      <c r="E56" s="357"/>
      <c r="F56" s="357"/>
      <c r="G56" s="357"/>
      <c r="H56" s="125"/>
      <c r="I56" s="125"/>
      <c r="J56" s="125"/>
      <c r="K56" s="125"/>
      <c r="L56" s="357" t="s">
        <v>127</v>
      </c>
      <c r="M56" s="357"/>
      <c r="N56" s="357"/>
      <c r="O56" s="357"/>
      <c r="P56" s="125"/>
      <c r="Q56" s="125"/>
    </row>
    <row r="57" spans="1:17" ht="14.1" customHeight="1">
      <c r="A57" s="68"/>
      <c r="B57" s="385" t="s">
        <v>128</v>
      </c>
      <c r="C57" s="385"/>
      <c r="D57" s="385"/>
      <c r="E57" s="385"/>
      <c r="F57" s="385"/>
      <c r="G57" s="385"/>
      <c r="H57" s="126"/>
      <c r="I57" s="126"/>
      <c r="J57" s="126"/>
      <c r="K57" s="126"/>
      <c r="L57" s="385" t="s">
        <v>129</v>
      </c>
      <c r="M57" s="385"/>
      <c r="N57" s="385"/>
      <c r="O57" s="385"/>
      <c r="P57" s="126"/>
      <c r="Q57" s="126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E28" sqref="E28:G36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8"/>
      <c r="C1" s="69"/>
      <c r="D1" s="409"/>
      <c r="E1" s="409"/>
      <c r="F1" s="409"/>
      <c r="G1" s="410"/>
      <c r="H1" s="410"/>
      <c r="I1" s="410"/>
      <c r="J1" s="261"/>
      <c r="K1" s="410"/>
      <c r="L1" s="410"/>
      <c r="M1" s="68"/>
      <c r="N1" s="68"/>
    </row>
    <row r="2" spans="2:14" ht="9" customHeight="1">
      <c r="B2" s="68"/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>
      <c r="B3" s="68"/>
      <c r="C3" s="71"/>
      <c r="D3" s="364"/>
      <c r="E3" s="364"/>
      <c r="F3" s="364"/>
      <c r="G3" s="364"/>
      <c r="H3" s="364"/>
      <c r="I3" s="71"/>
      <c r="J3" s="71"/>
      <c r="K3" s="75"/>
      <c r="L3" s="75"/>
      <c r="M3" s="68"/>
      <c r="N3" s="68"/>
    </row>
    <row r="4" spans="2:14">
      <c r="B4" s="68"/>
      <c r="C4" s="71"/>
      <c r="D4" s="362" t="s">
        <v>191</v>
      </c>
      <c r="E4" s="362"/>
      <c r="F4" s="362"/>
      <c r="G4" s="362"/>
      <c r="H4" s="362"/>
      <c r="I4" s="71"/>
      <c r="J4" s="71"/>
      <c r="K4" s="75"/>
      <c r="L4" s="75"/>
      <c r="M4" s="68"/>
      <c r="N4" s="68"/>
    </row>
    <row r="5" spans="2:14">
      <c r="B5" s="68"/>
      <c r="C5" s="71"/>
      <c r="D5" s="362" t="s">
        <v>131</v>
      </c>
      <c r="E5" s="362"/>
      <c r="F5" s="362"/>
      <c r="G5" s="362"/>
      <c r="H5" s="362"/>
      <c r="I5" s="71"/>
      <c r="J5" s="71"/>
      <c r="K5" s="75"/>
      <c r="L5" s="75"/>
      <c r="M5" s="68"/>
      <c r="N5" s="68"/>
    </row>
    <row r="6" spans="2:14">
      <c r="B6" s="68"/>
      <c r="C6" s="71"/>
      <c r="D6" s="362" t="s">
        <v>2</v>
      </c>
      <c r="E6" s="362"/>
      <c r="F6" s="362"/>
      <c r="G6" s="362"/>
      <c r="H6" s="362"/>
      <c r="I6" s="71"/>
      <c r="J6" s="71"/>
      <c r="K6" s="75"/>
      <c r="L6" s="75"/>
      <c r="M6" s="68"/>
      <c r="N6" s="68"/>
    </row>
    <row r="7" spans="2:14">
      <c r="B7" s="178"/>
      <c r="C7" s="262"/>
      <c r="D7" s="403" t="s">
        <v>3</v>
      </c>
      <c r="E7" s="403"/>
      <c r="F7" s="403"/>
      <c r="G7" s="403"/>
      <c r="H7" s="403"/>
      <c r="I7" s="263"/>
      <c r="J7" s="264"/>
      <c r="K7" s="264"/>
      <c r="L7" s="264"/>
      <c r="M7" s="264"/>
      <c r="N7" s="264"/>
    </row>
    <row r="8" spans="2:14" ht="9.75" customHeight="1">
      <c r="B8" s="363"/>
      <c r="C8" s="363"/>
      <c r="D8" s="363"/>
      <c r="E8" s="363"/>
      <c r="F8" s="363"/>
      <c r="G8" s="363"/>
      <c r="H8" s="363"/>
      <c r="I8" s="363"/>
      <c r="J8" s="363"/>
      <c r="K8" s="68"/>
      <c r="L8" s="68"/>
      <c r="M8" s="68"/>
      <c r="N8" s="68"/>
    </row>
    <row r="9" spans="2:14" ht="8.25" customHeight="1">
      <c r="B9" s="404"/>
      <c r="C9" s="363"/>
      <c r="D9" s="363"/>
      <c r="E9" s="363"/>
      <c r="F9" s="363"/>
      <c r="G9" s="363"/>
      <c r="H9" s="363"/>
      <c r="I9" s="363"/>
      <c r="J9" s="363"/>
      <c r="K9" s="68"/>
      <c r="L9" s="68"/>
      <c r="M9" s="68"/>
      <c r="N9" s="68"/>
    </row>
    <row r="10" spans="2:14">
      <c r="B10" s="265"/>
      <c r="C10" s="405" t="s">
        <v>5</v>
      </c>
      <c r="D10" s="405"/>
      <c r="E10" s="407" t="s">
        <v>192</v>
      </c>
      <c r="F10" s="407" t="s">
        <v>193</v>
      </c>
      <c r="G10" s="405" t="s">
        <v>194</v>
      </c>
      <c r="H10" s="405" t="s">
        <v>195</v>
      </c>
      <c r="I10" s="405" t="s">
        <v>196</v>
      </c>
      <c r="J10" s="266"/>
      <c r="K10" s="267"/>
      <c r="L10" s="267"/>
      <c r="M10" s="267"/>
      <c r="N10" s="267"/>
    </row>
    <row r="11" spans="2:14">
      <c r="B11" s="268"/>
      <c r="C11" s="406"/>
      <c r="D11" s="406"/>
      <c r="E11" s="408"/>
      <c r="F11" s="408"/>
      <c r="G11" s="406"/>
      <c r="H11" s="406"/>
      <c r="I11" s="406"/>
      <c r="J11" s="269"/>
      <c r="K11" s="267"/>
      <c r="L11" s="267"/>
      <c r="M11" s="267"/>
      <c r="N11" s="267"/>
    </row>
    <row r="12" spans="2:14" ht="6" customHeight="1">
      <c r="B12" s="398"/>
      <c r="C12" s="363"/>
      <c r="D12" s="363"/>
      <c r="E12" s="363"/>
      <c r="F12" s="363"/>
      <c r="G12" s="363"/>
      <c r="H12" s="363"/>
      <c r="I12" s="363"/>
      <c r="J12" s="399"/>
      <c r="K12" s="68"/>
      <c r="L12" s="68"/>
      <c r="M12" s="68"/>
      <c r="N12" s="68"/>
    </row>
    <row r="13" spans="2:14" ht="10.5" customHeight="1">
      <c r="B13" s="400"/>
      <c r="C13" s="401"/>
      <c r="D13" s="401"/>
      <c r="E13" s="401"/>
      <c r="F13" s="401"/>
      <c r="G13" s="401"/>
      <c r="H13" s="401"/>
      <c r="I13" s="401"/>
      <c r="J13" s="402"/>
      <c r="K13" s="75"/>
      <c r="L13" s="75"/>
      <c r="M13" s="68"/>
      <c r="N13" s="68"/>
    </row>
    <row r="14" spans="2:14">
      <c r="B14" s="270"/>
      <c r="C14" s="395" t="s">
        <v>68</v>
      </c>
      <c r="D14" s="395"/>
      <c r="E14" s="271"/>
      <c r="F14" s="271"/>
      <c r="G14" s="271"/>
      <c r="H14" s="271"/>
      <c r="I14" s="271"/>
      <c r="J14" s="272"/>
      <c r="K14" s="75"/>
      <c r="L14" s="75"/>
      <c r="M14" s="68"/>
      <c r="N14" s="68"/>
    </row>
    <row r="15" spans="2:14">
      <c r="B15" s="99"/>
      <c r="C15" s="273"/>
      <c r="D15" s="273"/>
      <c r="E15" s="271"/>
      <c r="F15" s="271"/>
      <c r="G15" s="271"/>
      <c r="H15" s="271"/>
      <c r="I15" s="271"/>
      <c r="J15" s="272"/>
      <c r="K15" s="75"/>
      <c r="L15" s="75"/>
      <c r="M15" s="68"/>
      <c r="N15" s="68"/>
    </row>
    <row r="16" spans="2:14">
      <c r="B16" s="274"/>
      <c r="C16" s="360" t="s">
        <v>70</v>
      </c>
      <c r="D16" s="360"/>
      <c r="E16" s="275">
        <f>SUM(E18:E24)</f>
        <v>1656275578.3599999</v>
      </c>
      <c r="F16" s="275">
        <f>SUM(F18:F24)</f>
        <v>50175282303.799995</v>
      </c>
      <c r="G16" s="275">
        <f>SUM(G18:G24)</f>
        <v>50268618269.93</v>
      </c>
      <c r="H16" s="275">
        <f>SUM(H18:H24)</f>
        <v>1562939612.2299976</v>
      </c>
      <c r="I16" s="276">
        <f>SUM(I18:I24)</f>
        <v>-93335966.13000235</v>
      </c>
      <c r="J16" s="277"/>
      <c r="K16" s="75"/>
      <c r="L16" s="75"/>
      <c r="M16" s="68"/>
      <c r="N16" s="68"/>
    </row>
    <row r="17" spans="2:16">
      <c r="B17" s="84"/>
      <c r="C17" s="69"/>
      <c r="D17" s="69"/>
      <c r="E17" s="160"/>
      <c r="F17" s="160"/>
      <c r="G17" s="160"/>
      <c r="H17" s="160"/>
      <c r="I17" s="160"/>
      <c r="J17" s="278"/>
      <c r="K17" s="75"/>
      <c r="L17" s="75"/>
      <c r="M17" s="68"/>
      <c r="N17" s="68"/>
      <c r="O17" s="68"/>
    </row>
    <row r="18" spans="2:16">
      <c r="B18" s="279"/>
      <c r="C18" s="394" t="s">
        <v>72</v>
      </c>
      <c r="D18" s="394"/>
      <c r="E18" s="230">
        <v>745083860.96000004</v>
      </c>
      <c r="F18" s="230">
        <v>36408336650.949997</v>
      </c>
      <c r="G18" s="230">
        <v>36532627094.059998</v>
      </c>
      <c r="H18" s="98">
        <f t="shared" ref="H18:H24" si="0">E18+F18-G18</f>
        <v>620793417.84999847</v>
      </c>
      <c r="I18" s="280">
        <f t="shared" ref="I18:I24" si="1">H18-E18</f>
        <v>-124290443.11000156</v>
      </c>
      <c r="J18" s="278"/>
      <c r="K18" s="75"/>
      <c r="L18" s="75"/>
      <c r="M18" s="68"/>
      <c r="N18" s="68"/>
      <c r="O18" s="68"/>
    </row>
    <row r="19" spans="2:16">
      <c r="B19" s="279"/>
      <c r="C19" s="394" t="s">
        <v>74</v>
      </c>
      <c r="D19" s="394"/>
      <c r="E19" s="230">
        <v>860780901.22000003</v>
      </c>
      <c r="F19" s="230">
        <v>13766945652.84</v>
      </c>
      <c r="G19" s="230">
        <v>13724048476.76</v>
      </c>
      <c r="H19" s="98">
        <f t="shared" si="0"/>
        <v>903678077.29999924</v>
      </c>
      <c r="I19" s="281">
        <f t="shared" si="1"/>
        <v>42897176.079999208</v>
      </c>
      <c r="J19" s="278"/>
      <c r="K19" s="75"/>
      <c r="L19" s="75"/>
      <c r="M19" s="68"/>
      <c r="N19" s="68"/>
      <c r="O19" s="68"/>
    </row>
    <row r="20" spans="2:16">
      <c r="B20" s="279"/>
      <c r="C20" s="394" t="s">
        <v>76</v>
      </c>
      <c r="D20" s="394"/>
      <c r="E20" s="230">
        <v>41866723.340000004</v>
      </c>
      <c r="F20" s="230">
        <v>0.01</v>
      </c>
      <c r="G20" s="230">
        <v>11942699.109999999</v>
      </c>
      <c r="H20" s="98">
        <f t="shared" si="0"/>
        <v>29924024.240000002</v>
      </c>
      <c r="I20" s="281">
        <f t="shared" si="1"/>
        <v>-11942699.100000001</v>
      </c>
      <c r="J20" s="278"/>
      <c r="K20" s="75"/>
      <c r="L20" s="75"/>
      <c r="M20" s="68"/>
      <c r="N20" s="68"/>
      <c r="O20" s="68"/>
      <c r="P20">
        <v>107254326</v>
      </c>
    </row>
    <row r="21" spans="2:16">
      <c r="B21" s="84"/>
      <c r="C21" s="394" t="s">
        <v>78</v>
      </c>
      <c r="D21" s="394"/>
      <c r="E21" s="230"/>
      <c r="F21" s="230"/>
      <c r="G21" s="230"/>
      <c r="H21" s="98">
        <f t="shared" si="0"/>
        <v>0</v>
      </c>
      <c r="I21" s="98">
        <f t="shared" si="1"/>
        <v>0</v>
      </c>
      <c r="J21" s="278"/>
      <c r="K21" s="75"/>
      <c r="L21" s="75"/>
      <c r="M21" s="68"/>
      <c r="N21" s="68"/>
      <c r="O21" s="68" t="s">
        <v>135</v>
      </c>
      <c r="P21">
        <v>147231135</v>
      </c>
    </row>
    <row r="22" spans="2:16">
      <c r="B22" s="84"/>
      <c r="C22" s="394" t="s">
        <v>80</v>
      </c>
      <c r="D22" s="394"/>
      <c r="E22" s="230">
        <v>8544092.8399999999</v>
      </c>
      <c r="F22" s="230">
        <v>0</v>
      </c>
      <c r="G22" s="230">
        <v>0</v>
      </c>
      <c r="H22" s="98">
        <f t="shared" si="0"/>
        <v>8544092.8399999999</v>
      </c>
      <c r="I22" s="282">
        <f t="shared" si="1"/>
        <v>0</v>
      </c>
      <c r="J22" s="278"/>
      <c r="K22" s="75"/>
      <c r="L22" s="75"/>
      <c r="M22" s="68"/>
      <c r="N22" s="68"/>
      <c r="O22" s="68"/>
      <c r="P22">
        <v>183752220</v>
      </c>
    </row>
    <row r="23" spans="2:16">
      <c r="B23" s="279"/>
      <c r="C23" s="394" t="s">
        <v>82</v>
      </c>
      <c r="D23" s="394"/>
      <c r="E23" s="230"/>
      <c r="F23" s="230"/>
      <c r="G23" s="230"/>
      <c r="H23" s="98">
        <f t="shared" si="0"/>
        <v>0</v>
      </c>
      <c r="I23" s="98">
        <f t="shared" si="1"/>
        <v>0</v>
      </c>
      <c r="J23" s="278"/>
      <c r="K23" s="75"/>
      <c r="L23" s="75"/>
      <c r="M23" s="68" t="s">
        <v>135</v>
      </c>
      <c r="N23" s="68"/>
      <c r="O23" s="68"/>
    </row>
    <row r="24" spans="2:16">
      <c r="B24" s="84"/>
      <c r="C24" s="394" t="s">
        <v>84</v>
      </c>
      <c r="D24" s="394"/>
      <c r="E24" s="230"/>
      <c r="F24" s="230"/>
      <c r="G24" s="230"/>
      <c r="H24" s="98">
        <f t="shared" si="0"/>
        <v>0</v>
      </c>
      <c r="I24" s="98">
        <f t="shared" si="1"/>
        <v>0</v>
      </c>
      <c r="J24" s="278"/>
    </row>
    <row r="25" spans="2:16">
      <c r="B25" s="279"/>
      <c r="C25" s="238"/>
      <c r="D25" s="238"/>
      <c r="E25" s="283"/>
      <c r="F25" s="283"/>
      <c r="G25" s="283"/>
      <c r="H25" s="283"/>
      <c r="I25" s="283"/>
      <c r="J25" s="278"/>
    </row>
    <row r="26" spans="2:16">
      <c r="B26" s="284"/>
      <c r="C26" s="360" t="s">
        <v>89</v>
      </c>
      <c r="D26" s="360"/>
      <c r="E26" s="275">
        <f>E28+E29+E30+E31+E32-E33+E34-E35-E36</f>
        <v>35872360965.980003</v>
      </c>
      <c r="F26" s="275">
        <f>F28+F29+F30+F31+F32-F33+F34-F35+F36</f>
        <v>2543769007.21</v>
      </c>
      <c r="G26" s="275">
        <f>G28+G29+G30+G31+G32-G33+G34-G35+G36</f>
        <v>2478254624.1799998</v>
      </c>
      <c r="H26" s="275">
        <f>H28+H29+H30+H31+H32-H33+H34-H35+H36</f>
        <v>35937875349.010002</v>
      </c>
      <c r="I26" s="276">
        <f>I28+I29+I30+I31+I32-I33+I34-I35+I36</f>
        <v>65514383.029996991</v>
      </c>
      <c r="J26" s="277"/>
    </row>
    <row r="27" spans="2:16">
      <c r="B27" s="279"/>
      <c r="C27" s="69"/>
      <c r="D27" s="238"/>
      <c r="E27" s="160"/>
      <c r="F27" s="160"/>
      <c r="G27" s="160"/>
      <c r="H27" s="160"/>
      <c r="I27" s="160"/>
      <c r="J27" s="278"/>
    </row>
    <row r="28" spans="2:16">
      <c r="B28" s="279"/>
      <c r="C28" s="394" t="s">
        <v>91</v>
      </c>
      <c r="D28" s="394"/>
      <c r="E28" s="230">
        <v>18321930.07</v>
      </c>
      <c r="F28" s="230">
        <v>1081596932.5899999</v>
      </c>
      <c r="G28" s="230">
        <v>1000976711.61</v>
      </c>
      <c r="H28" s="98">
        <f t="shared" ref="H28:H36" si="2">E28+F28-G28</f>
        <v>98942151.049999833</v>
      </c>
      <c r="I28" s="98">
        <f t="shared" ref="I28:I36" si="3">H28-E28</f>
        <v>80620220.97999984</v>
      </c>
      <c r="J28" s="278"/>
    </row>
    <row r="29" spans="2:16">
      <c r="B29" s="84"/>
      <c r="C29" s="394" t="s">
        <v>93</v>
      </c>
      <c r="D29" s="394"/>
      <c r="E29" s="230">
        <v>10445778.85</v>
      </c>
      <c r="F29" s="230">
        <v>266780</v>
      </c>
      <c r="G29" s="230">
        <v>37678</v>
      </c>
      <c r="H29" s="98">
        <f t="shared" si="2"/>
        <v>10674880.85</v>
      </c>
      <c r="I29" s="282">
        <f t="shared" si="3"/>
        <v>229102</v>
      </c>
      <c r="J29" s="278"/>
    </row>
    <row r="30" spans="2:16">
      <c r="B30" s="84"/>
      <c r="C30" s="394" t="s">
        <v>95</v>
      </c>
      <c r="D30" s="394"/>
      <c r="E30" s="230">
        <v>34110791291.68</v>
      </c>
      <c r="F30" s="230">
        <v>1078003511.8399999</v>
      </c>
      <c r="G30" s="230">
        <v>1462029453.3900001</v>
      </c>
      <c r="H30" s="98">
        <f t="shared" si="2"/>
        <v>33726765350.129997</v>
      </c>
      <c r="I30" s="280">
        <f t="shared" si="3"/>
        <v>-384025941.55000305</v>
      </c>
      <c r="J30" s="278"/>
    </row>
    <row r="31" spans="2:16">
      <c r="B31" s="84"/>
      <c r="C31" s="394" t="s">
        <v>197</v>
      </c>
      <c r="D31" s="394"/>
      <c r="E31" s="230">
        <v>1716472356.9100001</v>
      </c>
      <c r="F31" s="230">
        <v>231258708.65000001</v>
      </c>
      <c r="G31" s="230">
        <v>13699552.35</v>
      </c>
      <c r="H31" s="98">
        <f t="shared" si="2"/>
        <v>1934031513.2100003</v>
      </c>
      <c r="I31" s="98">
        <f t="shared" si="3"/>
        <v>217559156.30000019</v>
      </c>
      <c r="J31" s="278"/>
    </row>
    <row r="32" spans="2:16">
      <c r="B32" s="84"/>
      <c r="C32" s="394" t="s">
        <v>99</v>
      </c>
      <c r="D32" s="394"/>
      <c r="E32" s="230">
        <v>16329608.470000001</v>
      </c>
      <c r="F32" s="230">
        <v>3894714.05</v>
      </c>
      <c r="G32" s="230">
        <v>1511228.83</v>
      </c>
      <c r="H32" s="98">
        <f t="shared" si="2"/>
        <v>18713093.689999998</v>
      </c>
      <c r="I32" s="98">
        <f t="shared" si="3"/>
        <v>2383485.2199999969</v>
      </c>
      <c r="J32" s="278"/>
      <c r="P32">
        <v>487061009</v>
      </c>
    </row>
    <row r="33" spans="1:18">
      <c r="B33" s="84"/>
      <c r="C33" s="394" t="s">
        <v>101</v>
      </c>
      <c r="D33" s="394"/>
      <c r="E33" s="230"/>
      <c r="F33" s="230"/>
      <c r="G33" s="230"/>
      <c r="H33" s="98">
        <f t="shared" si="2"/>
        <v>0</v>
      </c>
      <c r="I33" s="98">
        <f t="shared" si="3"/>
        <v>0</v>
      </c>
      <c r="J33" s="278"/>
    </row>
    <row r="34" spans="1:18">
      <c r="B34" s="84"/>
      <c r="C34" s="394" t="s">
        <v>103</v>
      </c>
      <c r="D34" s="394"/>
      <c r="E34" s="230"/>
      <c r="F34" s="230">
        <v>148748360.08000001</v>
      </c>
      <c r="G34" s="230">
        <v>0</v>
      </c>
      <c r="H34" s="98">
        <f t="shared" si="2"/>
        <v>148748360.08000001</v>
      </c>
      <c r="I34" s="98">
        <f t="shared" si="3"/>
        <v>148748360.08000001</v>
      </c>
      <c r="J34" s="278"/>
    </row>
    <row r="35" spans="1:18">
      <c r="B35" s="84"/>
      <c r="C35" s="394" t="s">
        <v>104</v>
      </c>
      <c r="D35" s="394"/>
      <c r="E35" s="285"/>
      <c r="F35" s="230"/>
      <c r="G35" s="230"/>
      <c r="H35" s="286">
        <f t="shared" si="2"/>
        <v>0</v>
      </c>
      <c r="I35" s="286">
        <f t="shared" si="3"/>
        <v>0</v>
      </c>
      <c r="J35" s="278"/>
    </row>
    <row r="36" spans="1:18">
      <c r="B36" s="279"/>
      <c r="C36" s="394" t="s">
        <v>106</v>
      </c>
      <c r="D36" s="394"/>
      <c r="E36" s="230"/>
      <c r="F36" s="230"/>
      <c r="G36" s="230"/>
      <c r="H36" s="98">
        <f t="shared" si="2"/>
        <v>0</v>
      </c>
      <c r="I36" s="98">
        <f t="shared" si="3"/>
        <v>0</v>
      </c>
      <c r="J36" s="278"/>
      <c r="P36">
        <v>8045382</v>
      </c>
    </row>
    <row r="37" spans="1:18">
      <c r="B37" s="84"/>
      <c r="C37" s="238"/>
      <c r="D37" s="238"/>
      <c r="E37" s="283"/>
      <c r="F37" s="160"/>
      <c r="G37" s="160"/>
      <c r="H37" s="160"/>
      <c r="I37" s="160"/>
      <c r="J37" s="278"/>
    </row>
    <row r="38" spans="1:18">
      <c r="B38" s="99"/>
      <c r="C38" s="395" t="s">
        <v>198</v>
      </c>
      <c r="D38" s="395"/>
      <c r="E38" s="275">
        <f>E16+E26</f>
        <v>37528636544.340004</v>
      </c>
      <c r="F38" s="275">
        <f>F16+F26</f>
        <v>52719051311.009995</v>
      </c>
      <c r="G38" s="275">
        <f>G16+G26</f>
        <v>52746872894.110001</v>
      </c>
      <c r="H38" s="275">
        <f>H16+H26</f>
        <v>37500814961.239998</v>
      </c>
      <c r="I38" s="276">
        <f>I16+I26</f>
        <v>-27821583.100005358</v>
      </c>
      <c r="J38" s="272"/>
      <c r="P38">
        <v>528624252</v>
      </c>
    </row>
    <row r="39" spans="1:18">
      <c r="B39" s="113"/>
      <c r="C39" s="114"/>
      <c r="D39" s="114"/>
      <c r="E39" s="114"/>
      <c r="F39" s="114"/>
      <c r="G39" s="114"/>
      <c r="H39" s="114"/>
      <c r="I39" s="114"/>
      <c r="J39" s="287"/>
    </row>
    <row r="40" spans="1:18">
      <c r="B40" s="288"/>
      <c r="C40" s="289"/>
      <c r="D40" s="290"/>
      <c r="E40" s="291"/>
      <c r="F40" s="291"/>
      <c r="G40" s="291"/>
      <c r="H40" s="292"/>
      <c r="I40" s="288"/>
      <c r="J40" s="288"/>
    </row>
    <row r="41" spans="1:18">
      <c r="B41" s="68"/>
      <c r="C41" s="396" t="s">
        <v>62</v>
      </c>
      <c r="D41" s="396"/>
      <c r="E41" s="396"/>
      <c r="F41" s="396"/>
      <c r="G41" s="396"/>
      <c r="H41" s="396"/>
      <c r="I41" s="396"/>
      <c r="J41" s="86"/>
      <c r="K41" s="86"/>
      <c r="L41" s="68"/>
      <c r="M41" s="68"/>
      <c r="N41" s="68"/>
      <c r="O41" s="68"/>
      <c r="P41" s="68"/>
      <c r="Q41" s="68"/>
      <c r="R41" s="68"/>
    </row>
    <row r="42" spans="1:18">
      <c r="B42" s="68"/>
      <c r="C42" s="86"/>
      <c r="D42" s="117"/>
      <c r="E42" s="118"/>
      <c r="F42" s="118"/>
      <c r="G42" s="68"/>
      <c r="H42" s="119"/>
      <c r="I42" s="117"/>
      <c r="J42" s="118"/>
      <c r="K42" s="118"/>
      <c r="L42" s="68"/>
      <c r="M42" s="68"/>
      <c r="N42" s="68"/>
      <c r="O42" s="68"/>
      <c r="P42" s="68"/>
      <c r="Q42" s="68"/>
      <c r="R42" s="68"/>
    </row>
    <row r="43" spans="1:18">
      <c r="B43" s="68"/>
      <c r="C43" s="397"/>
      <c r="D43" s="397"/>
      <c r="E43" s="118"/>
      <c r="F43" s="125"/>
      <c r="G43" s="293"/>
      <c r="H43" s="293"/>
      <c r="I43" s="125"/>
      <c r="J43" s="118"/>
      <c r="K43" s="118"/>
      <c r="L43" s="68"/>
      <c r="M43" s="68"/>
      <c r="N43" s="68"/>
      <c r="O43" s="68"/>
      <c r="P43" s="68"/>
      <c r="Q43" s="68"/>
      <c r="R43" s="68"/>
    </row>
    <row r="44" spans="1:18">
      <c r="A44" s="125"/>
      <c r="B44" s="357" t="s">
        <v>126</v>
      </c>
      <c r="C44" s="357"/>
      <c r="D44" s="357"/>
      <c r="E44" s="125"/>
      <c r="F44" s="125"/>
      <c r="G44" s="357" t="s">
        <v>127</v>
      </c>
      <c r="H44" s="357"/>
      <c r="I44" s="125"/>
      <c r="J44" s="125"/>
      <c r="K44" s="125"/>
      <c r="Q44" s="68"/>
      <c r="R44" s="68"/>
    </row>
    <row r="45" spans="1:18" ht="15" customHeight="1">
      <c r="A45" s="126"/>
      <c r="B45" s="352" t="s">
        <v>128</v>
      </c>
      <c r="C45" s="352"/>
      <c r="D45" s="352"/>
      <c r="E45" s="126"/>
      <c r="F45" s="126"/>
      <c r="G45" s="352" t="s">
        <v>129</v>
      </c>
      <c r="H45" s="352"/>
      <c r="I45" s="126"/>
      <c r="J45" s="126"/>
      <c r="K45" s="68"/>
      <c r="Q45" s="68"/>
      <c r="R45" s="68"/>
    </row>
    <row r="46" spans="1:18">
      <c r="C46" s="68"/>
      <c r="D46" s="68"/>
      <c r="E46" s="142"/>
      <c r="F46" s="68"/>
      <c r="G46" s="68"/>
      <c r="H46" s="68"/>
    </row>
    <row r="47" spans="1:18" hidden="1">
      <c r="C47" s="68"/>
      <c r="D47" s="68"/>
      <c r="E47" s="142"/>
      <c r="F47" s="68"/>
      <c r="G47" s="68"/>
      <c r="H47" s="68"/>
      <c r="P47" s="294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topLeftCell="A60" workbookViewId="0">
      <selection activeCell="H83" sqref="H83"/>
    </sheetView>
  </sheetViews>
  <sheetFormatPr baseColWidth="10" defaultRowHeight="11.25"/>
  <cols>
    <col min="1" max="1" width="44.28515625" style="295" customWidth="1"/>
    <col min="2" max="2" width="16.5703125" style="295" customWidth="1"/>
    <col min="3" max="3" width="16.7109375" style="295" customWidth="1"/>
    <col min="4" max="4" width="45.42578125" style="295" customWidth="1"/>
    <col min="5" max="5" width="16" style="295" customWidth="1"/>
    <col min="6" max="6" width="16.5703125" style="295" customWidth="1"/>
    <col min="7" max="16384" width="11.42578125" style="295"/>
  </cols>
  <sheetData>
    <row r="5" spans="1:6" ht="12" thickBot="1"/>
    <row r="6" spans="1:6">
      <c r="A6" s="411" t="s">
        <v>199</v>
      </c>
      <c r="B6" s="412"/>
      <c r="C6" s="412"/>
      <c r="D6" s="412"/>
      <c r="E6" s="412"/>
      <c r="F6" s="413"/>
    </row>
    <row r="7" spans="1:6">
      <c r="A7" s="414" t="s">
        <v>200</v>
      </c>
      <c r="B7" s="415"/>
      <c r="C7" s="415"/>
      <c r="D7" s="415"/>
      <c r="E7" s="415"/>
      <c r="F7" s="416"/>
    </row>
    <row r="8" spans="1:6">
      <c r="A8" s="414" t="s">
        <v>201</v>
      </c>
      <c r="B8" s="415"/>
      <c r="C8" s="415"/>
      <c r="D8" s="415"/>
      <c r="E8" s="415"/>
      <c r="F8" s="416"/>
    </row>
    <row r="9" spans="1:6" ht="12" thickBot="1">
      <c r="A9" s="417" t="s">
        <v>202</v>
      </c>
      <c r="B9" s="418"/>
      <c r="C9" s="418"/>
      <c r="D9" s="418"/>
      <c r="E9" s="418"/>
      <c r="F9" s="419"/>
    </row>
    <row r="10" spans="1:6" ht="23.25" thickBot="1">
      <c r="A10" s="296" t="s">
        <v>203</v>
      </c>
      <c r="B10" s="297" t="s">
        <v>204</v>
      </c>
      <c r="C10" s="298" t="s">
        <v>205</v>
      </c>
      <c r="D10" s="297" t="s">
        <v>203</v>
      </c>
      <c r="E10" s="297" t="s">
        <v>204</v>
      </c>
      <c r="F10" s="298" t="s">
        <v>205</v>
      </c>
    </row>
    <row r="11" spans="1:6" ht="25.5" customHeight="1">
      <c r="A11" s="299" t="s">
        <v>206</v>
      </c>
      <c r="B11" s="300"/>
      <c r="C11" s="300"/>
      <c r="D11" s="301" t="s">
        <v>69</v>
      </c>
      <c r="E11" s="302"/>
      <c r="F11" s="302"/>
    </row>
    <row r="12" spans="1:6">
      <c r="A12" s="299" t="s">
        <v>70</v>
      </c>
      <c r="B12" s="303"/>
      <c r="C12" s="303"/>
      <c r="D12" s="301" t="s">
        <v>71</v>
      </c>
      <c r="E12" s="304"/>
      <c r="F12" s="304"/>
    </row>
    <row r="13" spans="1:6" ht="24" customHeight="1">
      <c r="A13" s="305" t="s">
        <v>207</v>
      </c>
      <c r="B13" s="306">
        <f>SUM(B14:B20)</f>
        <v>620793418</v>
      </c>
      <c r="C13" s="306">
        <f>SUM(C14:C20)</f>
        <v>745083861</v>
      </c>
      <c r="D13" s="307" t="s">
        <v>208</v>
      </c>
      <c r="E13" s="302">
        <f>SUM(E14:E22)</f>
        <v>1708095472</v>
      </c>
      <c r="F13" s="302">
        <f>SUM(F14:F22)</f>
        <v>1746793405</v>
      </c>
    </row>
    <row r="14" spans="1:6" ht="15" customHeight="1">
      <c r="A14" s="305" t="s">
        <v>209</v>
      </c>
      <c r="B14" s="308">
        <v>9305352</v>
      </c>
      <c r="C14" s="308">
        <v>21944212</v>
      </c>
      <c r="D14" s="307" t="s">
        <v>210</v>
      </c>
      <c r="E14" s="304">
        <v>501385050</v>
      </c>
      <c r="F14" s="304">
        <v>536484716</v>
      </c>
    </row>
    <row r="15" spans="1:6" ht="15" customHeight="1">
      <c r="A15" s="305" t="s">
        <v>211</v>
      </c>
      <c r="B15" s="308">
        <v>464899502</v>
      </c>
      <c r="C15" s="308">
        <v>642942745</v>
      </c>
      <c r="D15" s="307" t="s">
        <v>212</v>
      </c>
      <c r="E15" s="304">
        <v>357413994</v>
      </c>
      <c r="F15" s="304">
        <v>366691715</v>
      </c>
    </row>
    <row r="16" spans="1:6" ht="15.75" customHeight="1">
      <c r="A16" s="305" t="s">
        <v>213</v>
      </c>
      <c r="B16" s="308"/>
      <c r="C16" s="308"/>
      <c r="D16" s="307" t="s">
        <v>214</v>
      </c>
      <c r="E16" s="304">
        <v>280016953</v>
      </c>
      <c r="F16" s="304">
        <v>418146775</v>
      </c>
    </row>
    <row r="17" spans="1:6" ht="15.75" customHeight="1">
      <c r="A17" s="305" t="s">
        <v>215</v>
      </c>
      <c r="B17" s="308">
        <v>87058355</v>
      </c>
      <c r="C17" s="308">
        <v>25041731</v>
      </c>
      <c r="D17" s="307" t="s">
        <v>216</v>
      </c>
      <c r="E17" s="304">
        <v>6247</v>
      </c>
      <c r="F17" s="304"/>
    </row>
    <row r="18" spans="1:6">
      <c r="A18" s="305" t="s">
        <v>217</v>
      </c>
      <c r="B18" s="308">
        <v>12323444</v>
      </c>
      <c r="C18" s="308">
        <v>12541948</v>
      </c>
      <c r="D18" s="307" t="s">
        <v>218</v>
      </c>
      <c r="E18" s="304">
        <v>83980488</v>
      </c>
      <c r="F18" s="304">
        <v>30282267</v>
      </c>
    </row>
    <row r="19" spans="1:6" ht="24.75" customHeight="1">
      <c r="A19" s="305" t="s">
        <v>219</v>
      </c>
      <c r="B19" s="308">
        <v>47206765</v>
      </c>
      <c r="C19" s="308">
        <v>42613225</v>
      </c>
      <c r="D19" s="307" t="s">
        <v>220</v>
      </c>
      <c r="E19" s="304"/>
      <c r="F19" s="304"/>
    </row>
    <row r="20" spans="1:6" ht="16.5" customHeight="1">
      <c r="A20" s="305" t="s">
        <v>221</v>
      </c>
      <c r="B20" s="308"/>
      <c r="C20" s="308">
        <v>0</v>
      </c>
      <c r="D20" s="307" t="s">
        <v>222</v>
      </c>
      <c r="E20" s="304">
        <v>103422532</v>
      </c>
      <c r="F20" s="304">
        <v>85604818</v>
      </c>
    </row>
    <row r="21" spans="1:6" ht="22.5" customHeight="1">
      <c r="A21" s="309" t="s">
        <v>223</v>
      </c>
      <c r="B21" s="306">
        <f>SUM(B22:B28)</f>
        <v>903678077</v>
      </c>
      <c r="C21" s="306">
        <f>SUM(C22:C28)</f>
        <v>860780901</v>
      </c>
      <c r="D21" s="307" t="s">
        <v>224</v>
      </c>
      <c r="E21" s="310">
        <v>0</v>
      </c>
      <c r="F21" s="304"/>
    </row>
    <row r="22" spans="1:6" ht="14.25" customHeight="1">
      <c r="A22" s="305" t="s">
        <v>225</v>
      </c>
      <c r="B22" s="308"/>
      <c r="C22" s="308"/>
      <c r="D22" s="307" t="s">
        <v>226</v>
      </c>
      <c r="E22" s="304">
        <v>381870208</v>
      </c>
      <c r="F22" s="304">
        <v>309583114</v>
      </c>
    </row>
    <row r="23" spans="1:6" ht="12.75" customHeight="1">
      <c r="A23" s="305" t="s">
        <v>227</v>
      </c>
      <c r="B23" s="308">
        <v>0</v>
      </c>
      <c r="C23" s="308">
        <v>6224395</v>
      </c>
      <c r="D23" s="307" t="s">
        <v>228</v>
      </c>
      <c r="E23" s="302">
        <f>SUM(E24:E26)</f>
        <v>24544</v>
      </c>
      <c r="F23" s="302">
        <f>SUM(F24:F26)</f>
        <v>27211</v>
      </c>
    </row>
    <row r="24" spans="1:6" ht="14.25" customHeight="1">
      <c r="A24" s="305" t="s">
        <v>229</v>
      </c>
      <c r="B24" s="308">
        <v>484929584</v>
      </c>
      <c r="C24" s="308">
        <v>771194263</v>
      </c>
      <c r="D24" s="307" t="s">
        <v>230</v>
      </c>
      <c r="E24" s="304"/>
      <c r="F24" s="304"/>
    </row>
    <row r="25" spans="1:6" ht="24" customHeight="1">
      <c r="A25" s="305" t="s">
        <v>231</v>
      </c>
      <c r="B25" s="308">
        <v>417238342</v>
      </c>
      <c r="C25" s="308">
        <v>81905952</v>
      </c>
      <c r="D25" s="307" t="s">
        <v>232</v>
      </c>
      <c r="E25" s="304"/>
      <c r="F25" s="304"/>
    </row>
    <row r="26" spans="1:6" ht="15.75" customHeight="1">
      <c r="A26" s="305" t="s">
        <v>233</v>
      </c>
      <c r="B26" s="308"/>
      <c r="C26" s="308"/>
      <c r="D26" s="307" t="s">
        <v>234</v>
      </c>
      <c r="E26" s="304">
        <v>24544</v>
      </c>
      <c r="F26" s="304">
        <v>27211</v>
      </c>
    </row>
    <row r="27" spans="1:6" ht="21.75" customHeight="1">
      <c r="A27" s="305" t="s">
        <v>235</v>
      </c>
      <c r="B27" s="308"/>
      <c r="C27" s="308"/>
      <c r="D27" s="307" t="s">
        <v>236</v>
      </c>
      <c r="E27" s="302">
        <f>SUM(E28:E29)</f>
        <v>37750688</v>
      </c>
      <c r="F27" s="302">
        <f>SUM(F28:F29)</f>
        <v>0</v>
      </c>
    </row>
    <row r="28" spans="1:6" ht="24.75" customHeight="1">
      <c r="A28" s="305" t="s">
        <v>237</v>
      </c>
      <c r="B28" s="308">
        <v>1510151</v>
      </c>
      <c r="C28" s="308">
        <v>1456291</v>
      </c>
      <c r="D28" s="307" t="s">
        <v>238</v>
      </c>
      <c r="E28" s="304">
        <v>37750688</v>
      </c>
      <c r="F28" s="304">
        <v>0</v>
      </c>
    </row>
    <row r="29" spans="1:6" ht="14.25" customHeight="1">
      <c r="A29" s="305" t="s">
        <v>239</v>
      </c>
      <c r="B29" s="306">
        <f>SUM(B30:B34)</f>
        <v>29924024</v>
      </c>
      <c r="C29" s="306">
        <f>SUM(C30:C34)</f>
        <v>41866723</v>
      </c>
      <c r="D29" s="307" t="s">
        <v>240</v>
      </c>
      <c r="E29" s="304"/>
      <c r="F29" s="304">
        <v>0</v>
      </c>
    </row>
    <row r="30" spans="1:6" ht="22.5" customHeight="1">
      <c r="A30" s="305" t="s">
        <v>241</v>
      </c>
      <c r="B30" s="308">
        <v>708129</v>
      </c>
      <c r="C30" s="308">
        <v>12392176</v>
      </c>
      <c r="D30" s="307" t="s">
        <v>242</v>
      </c>
      <c r="E30" s="304"/>
      <c r="F30" s="304"/>
    </row>
    <row r="31" spans="1:6" ht="23.25" customHeight="1">
      <c r="A31" s="305" t="s">
        <v>243</v>
      </c>
      <c r="B31" s="308">
        <v>957358</v>
      </c>
      <c r="C31" s="308">
        <v>957358</v>
      </c>
      <c r="D31" s="307" t="s">
        <v>244</v>
      </c>
      <c r="E31" s="302">
        <f>SUM(E32:E34)</f>
        <v>0</v>
      </c>
      <c r="F31" s="302">
        <f>SUM(F32:F34)</f>
        <v>0</v>
      </c>
    </row>
    <row r="32" spans="1:6" ht="22.5" customHeight="1">
      <c r="A32" s="305" t="s">
        <v>245</v>
      </c>
      <c r="B32" s="308">
        <v>521038</v>
      </c>
      <c r="C32" s="308">
        <v>521038</v>
      </c>
      <c r="D32" s="307" t="s">
        <v>246</v>
      </c>
      <c r="E32" s="304">
        <v>0</v>
      </c>
      <c r="F32" s="304"/>
    </row>
    <row r="33" spans="1:6" ht="16.5" customHeight="1">
      <c r="A33" s="305" t="s">
        <v>247</v>
      </c>
      <c r="B33" s="308">
        <v>27737499</v>
      </c>
      <c r="C33" s="308">
        <v>27996151</v>
      </c>
      <c r="D33" s="307" t="s">
        <v>248</v>
      </c>
      <c r="E33" s="304">
        <v>0</v>
      </c>
      <c r="F33" s="304"/>
    </row>
    <row r="34" spans="1:6" ht="15" customHeight="1">
      <c r="A34" s="305" t="s">
        <v>249</v>
      </c>
      <c r="B34" s="308"/>
      <c r="C34" s="308"/>
      <c r="D34" s="307" t="s">
        <v>250</v>
      </c>
      <c r="E34" s="304">
        <f>ROUND(+'[1]4'!I3505,0)</f>
        <v>0</v>
      </c>
      <c r="F34" s="304"/>
    </row>
    <row r="35" spans="1:6" ht="24.75" customHeight="1">
      <c r="A35" s="305" t="s">
        <v>251</v>
      </c>
      <c r="B35" s="306">
        <f>SUM(B36:B40)</f>
        <v>0</v>
      </c>
      <c r="C35" s="306">
        <f>SUM(C36:C40)</f>
        <v>0</v>
      </c>
      <c r="D35" s="307" t="s">
        <v>252</v>
      </c>
      <c r="E35" s="302">
        <f>SUM(E36:E41)</f>
        <v>0</v>
      </c>
      <c r="F35" s="302">
        <f>SUM(F36:F41)</f>
        <v>0</v>
      </c>
    </row>
    <row r="36" spans="1:6" ht="16.5" customHeight="1">
      <c r="A36" s="305" t="s">
        <v>253</v>
      </c>
      <c r="B36" s="308">
        <v>0</v>
      </c>
      <c r="C36" s="308">
        <v>0</v>
      </c>
      <c r="D36" s="307" t="s">
        <v>254</v>
      </c>
      <c r="E36" s="304">
        <v>0</v>
      </c>
      <c r="F36" s="304"/>
    </row>
    <row r="37" spans="1:6" ht="15.75" customHeight="1">
      <c r="A37" s="305" t="s">
        <v>255</v>
      </c>
      <c r="B37" s="308">
        <v>0</v>
      </c>
      <c r="C37" s="308">
        <v>0</v>
      </c>
      <c r="D37" s="307" t="s">
        <v>256</v>
      </c>
      <c r="E37" s="304">
        <v>0</v>
      </c>
      <c r="F37" s="304"/>
    </row>
    <row r="38" spans="1:6" ht="14.25" customHeight="1">
      <c r="A38" s="305" t="s">
        <v>257</v>
      </c>
      <c r="B38" s="308">
        <v>0</v>
      </c>
      <c r="C38" s="308">
        <v>0</v>
      </c>
      <c r="D38" s="307" t="s">
        <v>258</v>
      </c>
      <c r="E38" s="304">
        <v>0</v>
      </c>
      <c r="F38" s="304"/>
    </row>
    <row r="39" spans="1:6" ht="21.75" customHeight="1">
      <c r="A39" s="305" t="s">
        <v>259</v>
      </c>
      <c r="B39" s="308">
        <v>0</v>
      </c>
      <c r="C39" s="308">
        <v>0</v>
      </c>
      <c r="D39" s="307" t="s">
        <v>260</v>
      </c>
      <c r="E39" s="304">
        <v>0</v>
      </c>
      <c r="F39" s="304"/>
    </row>
    <row r="40" spans="1:6" ht="24.75" customHeight="1">
      <c r="A40" s="305" t="s">
        <v>261</v>
      </c>
      <c r="B40" s="308">
        <v>0</v>
      </c>
      <c r="C40" s="308">
        <v>0</v>
      </c>
      <c r="D40" s="307" t="s">
        <v>262</v>
      </c>
      <c r="E40" s="304">
        <v>0</v>
      </c>
      <c r="F40" s="304"/>
    </row>
    <row r="41" spans="1:6" ht="15.75" customHeight="1">
      <c r="A41" s="305" t="s">
        <v>263</v>
      </c>
      <c r="B41" s="308">
        <v>8544093</v>
      </c>
      <c r="C41" s="308">
        <v>8544093</v>
      </c>
      <c r="D41" s="307" t="s">
        <v>264</v>
      </c>
      <c r="E41" s="304">
        <v>0</v>
      </c>
      <c r="F41" s="304"/>
    </row>
    <row r="42" spans="1:6" ht="21.75" customHeight="1">
      <c r="A42" s="305" t="s">
        <v>265</v>
      </c>
      <c r="B42" s="306">
        <f>SUM(B43:B44)</f>
        <v>0</v>
      </c>
      <c r="C42" s="306">
        <f>SUM(C43:C44)</f>
        <v>0</v>
      </c>
      <c r="D42" s="307" t="s">
        <v>266</v>
      </c>
      <c r="E42" s="302">
        <f>+E43+E44+E45</f>
        <v>0</v>
      </c>
      <c r="F42" s="302">
        <f>+F43+F44+F45</f>
        <v>0</v>
      </c>
    </row>
    <row r="43" spans="1:6" ht="24.75" customHeight="1">
      <c r="A43" s="305" t="s">
        <v>267</v>
      </c>
      <c r="B43" s="308"/>
      <c r="C43" s="308"/>
      <c r="D43" s="307" t="s">
        <v>268</v>
      </c>
      <c r="E43" s="304">
        <v>0</v>
      </c>
      <c r="F43" s="304"/>
    </row>
    <row r="44" spans="1:6" ht="14.25" customHeight="1">
      <c r="A44" s="305" t="s">
        <v>269</v>
      </c>
      <c r="B44" s="308"/>
      <c r="C44" s="308"/>
      <c r="D44" s="307" t="s">
        <v>270</v>
      </c>
      <c r="E44" s="304">
        <v>0</v>
      </c>
      <c r="F44" s="304"/>
    </row>
    <row r="45" spans="1:6" ht="15.75" customHeight="1">
      <c r="A45" s="305" t="s">
        <v>271</v>
      </c>
      <c r="B45" s="306">
        <f>SUM(B46:B49)</f>
        <v>0</v>
      </c>
      <c r="C45" s="308"/>
      <c r="D45" s="307" t="s">
        <v>272</v>
      </c>
      <c r="E45" s="304">
        <v>0</v>
      </c>
      <c r="F45" s="304"/>
    </row>
    <row r="46" spans="1:6" ht="13.5" customHeight="1">
      <c r="A46" s="305" t="s">
        <v>273</v>
      </c>
      <c r="B46" s="308"/>
      <c r="C46" s="308"/>
      <c r="D46" s="307" t="s">
        <v>274</v>
      </c>
      <c r="E46" s="302">
        <f>+E47+E48+E49</f>
        <v>3980724</v>
      </c>
      <c r="F46" s="302">
        <f>+F47+F48+F49</f>
        <v>4524749</v>
      </c>
    </row>
    <row r="47" spans="1:6" ht="15" customHeight="1">
      <c r="A47" s="305" t="s">
        <v>275</v>
      </c>
      <c r="B47" s="308"/>
      <c r="C47" s="308"/>
      <c r="D47" s="307" t="s">
        <v>276</v>
      </c>
      <c r="E47" s="304">
        <v>0</v>
      </c>
      <c r="F47" s="304"/>
    </row>
    <row r="48" spans="1:6" ht="24" customHeight="1">
      <c r="A48" s="305" t="s">
        <v>277</v>
      </c>
      <c r="B48" s="308"/>
      <c r="C48" s="308"/>
      <c r="D48" s="307" t="s">
        <v>278</v>
      </c>
      <c r="E48" s="304">
        <v>0</v>
      </c>
      <c r="F48" s="304"/>
    </row>
    <row r="49" spans="1:6" ht="16.5" customHeight="1">
      <c r="A49" s="305" t="s">
        <v>279</v>
      </c>
      <c r="B49" s="308"/>
      <c r="C49" s="308"/>
      <c r="D49" s="307" t="s">
        <v>280</v>
      </c>
      <c r="E49" s="304">
        <v>3980724</v>
      </c>
      <c r="F49" s="304">
        <v>4524749</v>
      </c>
    </row>
    <row r="50" spans="1:6">
      <c r="A50" s="305"/>
      <c r="B50" s="308"/>
      <c r="C50" s="308"/>
      <c r="D50" s="307"/>
      <c r="E50" s="304"/>
      <c r="F50" s="304"/>
    </row>
    <row r="51" spans="1:6" ht="24" customHeight="1">
      <c r="A51" s="299" t="s">
        <v>281</v>
      </c>
      <c r="B51" s="306">
        <f>+B13+B21+B29+B35+B41+B42+B45</f>
        <v>1562939612</v>
      </c>
      <c r="C51" s="306">
        <f>+C13+C21+C29+C35+C41+C42+C45</f>
        <v>1656275578</v>
      </c>
      <c r="D51" s="301" t="s">
        <v>282</v>
      </c>
      <c r="E51" s="302">
        <f>+E13+E23+E27+E30+E31+E35+E42+E46</f>
        <v>1749851428</v>
      </c>
      <c r="F51" s="302">
        <f>+F13+F23+F27+F30+F31+F35+F42+F46</f>
        <v>1751345365</v>
      </c>
    </row>
    <row r="52" spans="1:6" ht="12" thickBot="1">
      <c r="A52" s="311"/>
      <c r="B52" s="312"/>
      <c r="C52" s="312"/>
      <c r="D52" s="313"/>
      <c r="E52" s="314"/>
      <c r="F52" s="314"/>
    </row>
    <row r="53" spans="1:6" ht="12" thickBot="1">
      <c r="A53" s="315"/>
      <c r="B53" s="316"/>
      <c r="C53" s="316"/>
      <c r="E53" s="317"/>
      <c r="F53" s="317"/>
    </row>
    <row r="54" spans="1:6" ht="19.5" customHeight="1">
      <c r="A54" s="318" t="s">
        <v>89</v>
      </c>
      <c r="B54" s="319"/>
      <c r="C54" s="319"/>
      <c r="D54" s="320" t="s">
        <v>90</v>
      </c>
      <c r="E54" s="321"/>
      <c r="F54" s="321"/>
    </row>
    <row r="55" spans="1:6" ht="14.25" customHeight="1">
      <c r="A55" s="305" t="s">
        <v>283</v>
      </c>
      <c r="B55" s="308">
        <v>98942151</v>
      </c>
      <c r="C55" s="308">
        <v>18321930</v>
      </c>
      <c r="D55" s="307" t="s">
        <v>284</v>
      </c>
      <c r="E55" s="304">
        <v>0</v>
      </c>
      <c r="F55" s="304">
        <v>0</v>
      </c>
    </row>
    <row r="56" spans="1:6" ht="14.25" customHeight="1">
      <c r="A56" s="305" t="s">
        <v>285</v>
      </c>
      <c r="B56" s="308">
        <v>10674881</v>
      </c>
      <c r="C56" s="308">
        <v>10445779</v>
      </c>
      <c r="D56" s="307" t="s">
        <v>286</v>
      </c>
      <c r="E56" s="304">
        <v>0</v>
      </c>
      <c r="F56" s="304">
        <v>0</v>
      </c>
    </row>
    <row r="57" spans="1:6" ht="21" customHeight="1">
      <c r="A57" s="305" t="s">
        <v>287</v>
      </c>
      <c r="B57" s="308">
        <v>33726765350</v>
      </c>
      <c r="C57" s="308">
        <v>34110791292</v>
      </c>
      <c r="D57" s="307" t="s">
        <v>288</v>
      </c>
      <c r="E57" s="304">
        <v>2585670383</v>
      </c>
      <c r="F57" s="304">
        <v>2653803342</v>
      </c>
    </row>
    <row r="58" spans="1:6" ht="12.75" customHeight="1">
      <c r="A58" s="305" t="s">
        <v>289</v>
      </c>
      <c r="B58" s="308">
        <v>1934031513</v>
      </c>
      <c r="C58" s="308">
        <v>1716472357</v>
      </c>
      <c r="D58" s="307" t="s">
        <v>290</v>
      </c>
      <c r="E58" s="304">
        <v>0</v>
      </c>
      <c r="F58" s="304">
        <v>0</v>
      </c>
    </row>
    <row r="59" spans="1:6" ht="21.75" customHeight="1">
      <c r="A59" s="305" t="s">
        <v>291</v>
      </c>
      <c r="B59" s="308">
        <v>18713094</v>
      </c>
      <c r="C59" s="308">
        <v>16329608</v>
      </c>
      <c r="D59" s="307" t="s">
        <v>292</v>
      </c>
      <c r="E59" s="304">
        <v>0</v>
      </c>
      <c r="F59" s="304">
        <v>0</v>
      </c>
    </row>
    <row r="60" spans="1:6" ht="21.75" customHeight="1">
      <c r="A60" s="305" t="s">
        <v>293</v>
      </c>
      <c r="B60" s="308"/>
      <c r="C60" s="308"/>
      <c r="D60" s="307" t="s">
        <v>294</v>
      </c>
      <c r="E60" s="304">
        <v>2250074</v>
      </c>
      <c r="F60" s="304">
        <v>2250074</v>
      </c>
    </row>
    <row r="61" spans="1:6" ht="16.5" customHeight="1">
      <c r="A61" s="305" t="s">
        <v>295</v>
      </c>
      <c r="B61" s="308">
        <v>148748360</v>
      </c>
      <c r="C61" s="308"/>
      <c r="D61" s="301"/>
      <c r="E61" s="304"/>
      <c r="F61" s="304"/>
    </row>
    <row r="62" spans="1:6" ht="22.5" customHeight="1">
      <c r="A62" s="305" t="s">
        <v>296</v>
      </c>
      <c r="B62" s="308"/>
      <c r="C62" s="308"/>
      <c r="D62" s="301" t="s">
        <v>297</v>
      </c>
      <c r="E62" s="302">
        <f>SUM(E55:E61)</f>
        <v>2587920457</v>
      </c>
      <c r="F62" s="302">
        <f>SUM(F55:F61)</f>
        <v>2656053416</v>
      </c>
    </row>
    <row r="63" spans="1:6" ht="15.75" customHeight="1">
      <c r="A63" s="305" t="s">
        <v>298</v>
      </c>
      <c r="B63" s="308"/>
      <c r="C63" s="308"/>
      <c r="D63" s="322"/>
      <c r="E63" s="304"/>
      <c r="F63" s="304"/>
    </row>
    <row r="64" spans="1:6" ht="15.75" customHeight="1">
      <c r="A64" s="305"/>
      <c r="B64" s="308"/>
      <c r="C64" s="308"/>
      <c r="D64" s="301" t="s">
        <v>299</v>
      </c>
      <c r="E64" s="302">
        <f>+E51+E62</f>
        <v>4337771885</v>
      </c>
      <c r="F64" s="302">
        <f>+F51+F62</f>
        <v>4407398781</v>
      </c>
    </row>
    <row r="65" spans="1:6" ht="24.75" customHeight="1">
      <c r="A65" s="299" t="s">
        <v>300</v>
      </c>
      <c r="B65" s="306">
        <f>SUM(B55:B64)</f>
        <v>35937875349</v>
      </c>
      <c r="C65" s="306">
        <f>SUM(C55:C64)</f>
        <v>35872360966</v>
      </c>
      <c r="D65" s="307"/>
      <c r="E65" s="304"/>
      <c r="F65" s="304"/>
    </row>
    <row r="66" spans="1:6">
      <c r="A66" s="305"/>
      <c r="B66" s="308"/>
      <c r="C66" s="308"/>
      <c r="D66" s="301" t="s">
        <v>301</v>
      </c>
      <c r="E66" s="304"/>
      <c r="F66" s="304"/>
    </row>
    <row r="67" spans="1:6" ht="14.25" customHeight="1">
      <c r="A67" s="299" t="s">
        <v>302</v>
      </c>
      <c r="B67" s="306">
        <f>+B51+B65</f>
        <v>37500814961</v>
      </c>
      <c r="C67" s="306">
        <f>+C51+C65</f>
        <v>37528636544</v>
      </c>
      <c r="D67" s="301"/>
      <c r="E67" s="304"/>
      <c r="F67" s="304"/>
    </row>
    <row r="68" spans="1:6" ht="21.75" customHeight="1">
      <c r="A68" s="305"/>
      <c r="B68" s="308"/>
      <c r="C68" s="308"/>
      <c r="D68" s="301" t="s">
        <v>303</v>
      </c>
      <c r="E68" s="302">
        <f>SUM(E69:E71)</f>
        <v>12772679762</v>
      </c>
      <c r="F68" s="302">
        <f>SUM(F69:F71)</f>
        <v>12778457059</v>
      </c>
    </row>
    <row r="69" spans="1:6" ht="19.5" customHeight="1">
      <c r="A69" s="305"/>
      <c r="B69" s="308"/>
      <c r="C69" s="308"/>
      <c r="D69" s="307" t="s">
        <v>304</v>
      </c>
      <c r="E69" s="304">
        <v>37514702</v>
      </c>
      <c r="F69" s="304">
        <v>37542933</v>
      </c>
    </row>
    <row r="70" spans="1:6" ht="20.25" customHeight="1">
      <c r="A70" s="305"/>
      <c r="B70" s="308"/>
      <c r="C70" s="308"/>
      <c r="D70" s="307" t="s">
        <v>305</v>
      </c>
      <c r="E70" s="304">
        <v>12533488396</v>
      </c>
      <c r="F70" s="304">
        <v>12673275236</v>
      </c>
    </row>
    <row r="71" spans="1:6" ht="14.25" customHeight="1">
      <c r="A71" s="305"/>
      <c r="B71" s="308"/>
      <c r="C71" s="308"/>
      <c r="D71" s="307" t="s">
        <v>306</v>
      </c>
      <c r="E71" s="304">
        <v>201676664</v>
      </c>
      <c r="F71" s="304">
        <v>67638890</v>
      </c>
    </row>
    <row r="72" spans="1:6">
      <c r="A72" s="305"/>
      <c r="B72" s="308"/>
      <c r="C72" s="308"/>
      <c r="D72" s="307"/>
      <c r="E72" s="304"/>
      <c r="F72" s="304"/>
    </row>
    <row r="73" spans="1:6" ht="27.75" customHeight="1">
      <c r="A73" s="305"/>
      <c r="B73" s="308"/>
      <c r="C73" s="308"/>
      <c r="D73" s="301" t="s">
        <v>307</v>
      </c>
      <c r="E73" s="302">
        <f>SUM(E74:E78)</f>
        <v>20390363314</v>
      </c>
      <c r="F73" s="302">
        <f>SUM(F74:F78)</f>
        <v>20342780704</v>
      </c>
    </row>
    <row r="74" spans="1:6" ht="14.25" customHeight="1">
      <c r="A74" s="305"/>
      <c r="B74" s="308"/>
      <c r="C74" s="308"/>
      <c r="D74" s="307" t="s">
        <v>308</v>
      </c>
      <c r="E74" s="304">
        <v>1050436637</v>
      </c>
      <c r="F74" s="304">
        <v>1291645607</v>
      </c>
    </row>
    <row r="75" spans="1:6" ht="15" customHeight="1">
      <c r="A75" s="305"/>
      <c r="B75" s="308"/>
      <c r="C75" s="308"/>
      <c r="D75" s="307" t="s">
        <v>309</v>
      </c>
      <c r="E75" s="304">
        <v>8030023332</v>
      </c>
      <c r="F75" s="304">
        <v>6738377725</v>
      </c>
    </row>
    <row r="76" spans="1:6" ht="19.5" customHeight="1">
      <c r="A76" s="305"/>
      <c r="B76" s="308"/>
      <c r="C76" s="308"/>
      <c r="D76" s="307" t="s">
        <v>310</v>
      </c>
      <c r="E76" s="304">
        <v>12647566848</v>
      </c>
      <c r="F76" s="304">
        <v>12647566847</v>
      </c>
    </row>
    <row r="77" spans="1:6" ht="19.5" customHeight="1">
      <c r="A77" s="305"/>
      <c r="B77" s="308"/>
      <c r="C77" s="308"/>
      <c r="D77" s="307" t="s">
        <v>311</v>
      </c>
      <c r="E77" s="304">
        <v>0</v>
      </c>
      <c r="F77" s="304">
        <v>0</v>
      </c>
    </row>
    <row r="78" spans="1:6" ht="15.75" customHeight="1">
      <c r="A78" s="305"/>
      <c r="B78" s="308"/>
      <c r="C78" s="308"/>
      <c r="D78" s="307" t="s">
        <v>312</v>
      </c>
      <c r="E78" s="323">
        <v>-1337663503</v>
      </c>
      <c r="F78" s="310">
        <v>-334809475</v>
      </c>
    </row>
    <row r="79" spans="1:6" ht="17.25" customHeight="1">
      <c r="A79" s="305"/>
      <c r="B79" s="308"/>
      <c r="C79" s="308"/>
      <c r="D79" s="307"/>
      <c r="E79" s="304"/>
      <c r="F79" s="304"/>
    </row>
    <row r="80" spans="1:6" ht="27.75" customHeight="1">
      <c r="A80" s="305"/>
      <c r="B80" s="308"/>
      <c r="C80" s="308"/>
      <c r="D80" s="301" t="s">
        <v>313</v>
      </c>
      <c r="E80" s="302">
        <f>SUM(E81:E82)</f>
        <v>0</v>
      </c>
      <c r="F80" s="302">
        <f>SUM(F81:F82)</f>
        <v>0</v>
      </c>
    </row>
    <row r="81" spans="1:7" ht="20.25" customHeight="1">
      <c r="A81" s="305"/>
      <c r="B81" s="308"/>
      <c r="C81" s="308"/>
      <c r="D81" s="307" t="s">
        <v>314</v>
      </c>
      <c r="E81" s="304">
        <v>0</v>
      </c>
      <c r="F81" s="304">
        <v>0</v>
      </c>
    </row>
    <row r="82" spans="1:7" ht="19.5" customHeight="1">
      <c r="A82" s="305"/>
      <c r="B82" s="308"/>
      <c r="C82" s="308"/>
      <c r="D82" s="307" t="s">
        <v>315</v>
      </c>
      <c r="E82" s="304">
        <v>0</v>
      </c>
      <c r="F82" s="304">
        <v>0</v>
      </c>
    </row>
    <row r="83" spans="1:7" ht="17.25" customHeight="1">
      <c r="A83" s="305"/>
      <c r="B83" s="308"/>
      <c r="C83" s="308"/>
      <c r="D83" s="307"/>
      <c r="E83" s="304"/>
      <c r="F83" s="304"/>
    </row>
    <row r="84" spans="1:7" ht="18" customHeight="1">
      <c r="A84" s="305"/>
      <c r="B84" s="308"/>
      <c r="C84" s="308"/>
      <c r="D84" s="301" t="s">
        <v>316</v>
      </c>
      <c r="E84" s="302">
        <f>+E68+E73+E80</f>
        <v>33163043076</v>
      </c>
      <c r="F84" s="302">
        <f>+F68+F73+F80</f>
        <v>33121237763</v>
      </c>
    </row>
    <row r="85" spans="1:7">
      <c r="A85" s="305"/>
      <c r="B85" s="308"/>
      <c r="C85" s="308"/>
      <c r="D85" s="307"/>
      <c r="E85" s="304"/>
      <c r="F85" s="304"/>
    </row>
    <row r="86" spans="1:7" ht="25.5" customHeight="1" thickBot="1">
      <c r="A86" s="324"/>
      <c r="B86" s="312"/>
      <c r="C86" s="312"/>
      <c r="D86" s="325" t="s">
        <v>317</v>
      </c>
      <c r="E86" s="326">
        <f>+E64+E84</f>
        <v>37500814961</v>
      </c>
      <c r="F86" s="326">
        <f>+F64+F84</f>
        <v>37528636544</v>
      </c>
    </row>
    <row r="87" spans="1:7" ht="12">
      <c r="A87" s="327"/>
      <c r="B87" s="327"/>
      <c r="C87" s="327"/>
      <c r="D87" s="327"/>
      <c r="E87" s="327"/>
      <c r="F87" s="327"/>
      <c r="G87" s="327"/>
    </row>
    <row r="88" spans="1:7" ht="12">
      <c r="A88" s="327"/>
      <c r="B88" s="327"/>
      <c r="C88" s="327"/>
      <c r="D88" s="327"/>
      <c r="E88" s="327"/>
      <c r="F88" s="327"/>
      <c r="G88" s="327"/>
    </row>
    <row r="90" spans="1:7" ht="12">
      <c r="A90" s="397"/>
      <c r="B90" s="397"/>
      <c r="C90" s="118"/>
      <c r="D90" s="293"/>
      <c r="E90" s="328"/>
      <c r="F90" s="125"/>
      <c r="G90" s="125"/>
    </row>
    <row r="91" spans="1:7" ht="12">
      <c r="A91" s="357" t="s">
        <v>126</v>
      </c>
      <c r="B91" s="357"/>
      <c r="C91" s="125"/>
      <c r="D91" s="357" t="s">
        <v>127</v>
      </c>
      <c r="E91" s="357"/>
      <c r="F91" s="125"/>
      <c r="G91" s="125"/>
    </row>
    <row r="92" spans="1:7" ht="12">
      <c r="A92" s="352" t="s">
        <v>128</v>
      </c>
      <c r="B92" s="352"/>
      <c r="C92" s="126"/>
      <c r="D92" s="352" t="s">
        <v>129</v>
      </c>
      <c r="E92" s="352"/>
      <c r="F92" s="126"/>
      <c r="G92" s="126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2020-03-24T04:46:45Z</dcterms:created>
  <dcterms:modified xsi:type="dcterms:W3CDTF">2021-01-27T06:18:23Z</dcterms:modified>
</cp:coreProperties>
</file>