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20\1er. TRIMESTRE 2020\I. INFORMACION CONTABLE\"/>
    </mc:Choice>
  </mc:AlternateContent>
  <bookViews>
    <workbookView xWindow="0" yWindow="0" windowWidth="28800" windowHeight="12435" firstSheet="5" activeTab="5"/>
  </bookViews>
  <sheets>
    <sheet name="EA" sheetId="1" state="hidden" r:id="rId1"/>
    <sheet name="ESF" sheetId="2" state="hidden" r:id="rId2"/>
    <sheet name="ECSF" sheetId="3" state="hidden" r:id="rId3"/>
    <sheet name="EVHP" sheetId="4" state="hidden" r:id="rId4"/>
    <sheet name="EFE" sheetId="5" state="hidden" r:id="rId5"/>
    <sheet name="Edo Analitico Activo" sheetId="6" r:id="rId6"/>
    <sheet name="ESFD" sheetId="7" state="hidden" r:id="rId7"/>
  </sheets>
  <definedNames>
    <definedName name="_xlnm.Print_Area" localSheetId="0">EA!$A$1:$K$62</definedName>
    <definedName name="_xlnm.Print_Area" localSheetId="2">ECSF!$A$1:$K$64</definedName>
    <definedName name="_xlnm.Print_Area" localSheetId="4">EFE!$A$1:$Q$57</definedName>
    <definedName name="_xlnm.Print_Area" localSheetId="1">ESF!$A$1:$L$75</definedName>
    <definedName name="_xlnm.Print_Area" localSheetId="3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7" l="1"/>
  <c r="E80" i="7"/>
  <c r="C67" i="7"/>
  <c r="E46" i="7"/>
  <c r="B45" i="7"/>
  <c r="E42" i="7"/>
  <c r="B42" i="7"/>
  <c r="E35" i="7"/>
  <c r="B35" i="7"/>
  <c r="B29" i="7"/>
  <c r="E31" i="7"/>
  <c r="E27" i="7"/>
  <c r="E23" i="7"/>
  <c r="B21" i="7"/>
  <c r="E13" i="7"/>
  <c r="B13" i="7"/>
  <c r="C54" i="6"/>
  <c r="B54" i="6"/>
  <c r="C53" i="6"/>
  <c r="B53" i="6"/>
  <c r="C52" i="6"/>
  <c r="B52" i="6"/>
  <c r="C51" i="6"/>
  <c r="B51" i="6"/>
  <c r="I36" i="6"/>
  <c r="I35" i="6"/>
  <c r="I34" i="6"/>
  <c r="I33" i="6"/>
  <c r="I32" i="6"/>
  <c r="I31" i="6"/>
  <c r="I30" i="6"/>
  <c r="G26" i="6"/>
  <c r="I29" i="6"/>
  <c r="F26" i="6"/>
  <c r="I24" i="6"/>
  <c r="I23" i="6"/>
  <c r="I22" i="6"/>
  <c r="I21" i="6"/>
  <c r="G16" i="6"/>
  <c r="I20" i="6"/>
  <c r="F16" i="6"/>
  <c r="F38" i="6" s="1"/>
  <c r="I18" i="6"/>
  <c r="E16" i="6"/>
  <c r="P35" i="5"/>
  <c r="P34" i="5" s="1"/>
  <c r="P29" i="5"/>
  <c r="P28" i="5"/>
  <c r="H27" i="5"/>
  <c r="P19" i="5"/>
  <c r="P14" i="5"/>
  <c r="H14" i="5"/>
  <c r="C10" i="5"/>
  <c r="A6" i="5"/>
  <c r="H50" i="4"/>
  <c r="H49" i="4"/>
  <c r="G47" i="4"/>
  <c r="H47" i="4" s="1"/>
  <c r="D39" i="4"/>
  <c r="H29" i="4"/>
  <c r="H28" i="4"/>
  <c r="H26" i="4"/>
  <c r="G26" i="4"/>
  <c r="G31" i="4" s="1"/>
  <c r="G52" i="4" s="1"/>
  <c r="H23" i="4"/>
  <c r="H21" i="4"/>
  <c r="A8" i="4"/>
  <c r="I55" i="3"/>
  <c r="J55" i="3" s="1"/>
  <c r="I54" i="3"/>
  <c r="J54" i="3" s="1"/>
  <c r="J52" i="3" s="1"/>
  <c r="I50" i="3"/>
  <c r="J50" i="3" s="1"/>
  <c r="I49" i="3"/>
  <c r="J49" i="3" s="1"/>
  <c r="I40" i="3"/>
  <c r="D35" i="3"/>
  <c r="E35" i="3" s="1"/>
  <c r="D33" i="3"/>
  <c r="E33" i="3" s="1"/>
  <c r="D31" i="3"/>
  <c r="D29" i="3"/>
  <c r="E29" i="3" s="1"/>
  <c r="D28" i="3"/>
  <c r="E28" i="3" s="1"/>
  <c r="I25" i="3"/>
  <c r="J25" i="3" s="1"/>
  <c r="I24" i="3"/>
  <c r="J24" i="3" s="1"/>
  <c r="C13" i="3"/>
  <c r="B13" i="3"/>
  <c r="C9" i="3"/>
  <c r="B9" i="3"/>
  <c r="A7" i="3"/>
  <c r="J58" i="2"/>
  <c r="I58" i="2"/>
  <c r="H24" i="4"/>
  <c r="H45" i="4"/>
  <c r="H43" i="4"/>
  <c r="I48" i="3"/>
  <c r="J48" i="3" s="1"/>
  <c r="M53" i="2"/>
  <c r="H17" i="4"/>
  <c r="H16" i="4"/>
  <c r="I44" i="2"/>
  <c r="J44" i="2"/>
  <c r="D36" i="3"/>
  <c r="E36" i="3" s="1"/>
  <c r="I34" i="3"/>
  <c r="J34" i="3" s="1"/>
  <c r="D32" i="3"/>
  <c r="E32" i="3" s="1"/>
  <c r="I32" i="3"/>
  <c r="J32" i="3" s="1"/>
  <c r="J38" i="2"/>
  <c r="I38" i="2"/>
  <c r="E41" i="2"/>
  <c r="D41" i="2"/>
  <c r="J27" i="2"/>
  <c r="D24" i="3"/>
  <c r="E24" i="3" s="1"/>
  <c r="I23" i="3"/>
  <c r="J23" i="3" s="1"/>
  <c r="D23" i="3"/>
  <c r="E23" i="3" s="1"/>
  <c r="I22" i="3"/>
  <c r="J22" i="3" s="1"/>
  <c r="D22" i="3"/>
  <c r="E22" i="3" s="1"/>
  <c r="I21" i="3"/>
  <c r="J21" i="3" s="1"/>
  <c r="D21" i="3"/>
  <c r="E21" i="3" s="1"/>
  <c r="I20" i="3"/>
  <c r="D20" i="3"/>
  <c r="E20" i="3" s="1"/>
  <c r="I19" i="3"/>
  <c r="J19" i="3" s="1"/>
  <c r="D19" i="3"/>
  <c r="I27" i="2"/>
  <c r="I40" i="2" s="1"/>
  <c r="E26" i="2"/>
  <c r="D26" i="2"/>
  <c r="D43" i="2" s="1"/>
  <c r="A7" i="2"/>
  <c r="J48" i="1"/>
  <c r="I48" i="1"/>
  <c r="I40" i="1"/>
  <c r="J40" i="1"/>
  <c r="I33" i="1"/>
  <c r="J33" i="1"/>
  <c r="D26" i="1"/>
  <c r="J28" i="1"/>
  <c r="I28" i="1"/>
  <c r="E26" i="1"/>
  <c r="E22" i="1"/>
  <c r="J17" i="1"/>
  <c r="I17" i="1"/>
  <c r="D12" i="1"/>
  <c r="J12" i="1"/>
  <c r="I12" i="1"/>
  <c r="E12" i="1"/>
  <c r="P23" i="5" l="1"/>
  <c r="H48" i="5"/>
  <c r="J40" i="2"/>
  <c r="I51" i="1"/>
  <c r="J51" i="1"/>
  <c r="J53" i="1" s="1"/>
  <c r="E33" i="1"/>
  <c r="H16" i="6"/>
  <c r="I19" i="6"/>
  <c r="I16" i="6" s="1"/>
  <c r="J20" i="3"/>
  <c r="O35" i="5" s="1"/>
  <c r="O29" i="5"/>
  <c r="E19" i="3"/>
  <c r="E39" i="4"/>
  <c r="P40" i="5"/>
  <c r="P43" i="5" s="1"/>
  <c r="P48" i="5" s="1"/>
  <c r="O47" i="5" s="1"/>
  <c r="H15" i="4"/>
  <c r="D14" i="4"/>
  <c r="G38" i="6"/>
  <c r="H26" i="6"/>
  <c r="I28" i="6"/>
  <c r="I26" i="6" s="1"/>
  <c r="B51" i="7"/>
  <c r="E51" i="7"/>
  <c r="G27" i="5"/>
  <c r="E43" i="2"/>
  <c r="H22" i="4"/>
  <c r="E31" i="3"/>
  <c r="J40" i="3"/>
  <c r="I29" i="3"/>
  <c r="I31" i="3"/>
  <c r="J31" i="3" s="1"/>
  <c r="I33" i="3"/>
  <c r="J33" i="3" s="1"/>
  <c r="I41" i="3"/>
  <c r="J41" i="3" s="1"/>
  <c r="I47" i="3"/>
  <c r="J47" i="3" s="1"/>
  <c r="I52" i="3"/>
  <c r="H44" i="4"/>
  <c r="E62" i="7"/>
  <c r="D18" i="3"/>
  <c r="H36" i="4"/>
  <c r="E68" i="7"/>
  <c r="D30" i="3"/>
  <c r="D34" i="3"/>
  <c r="E34" i="3" s="1"/>
  <c r="I42" i="3"/>
  <c r="J42" i="3" s="1"/>
  <c r="E26" i="6"/>
  <c r="E38" i="6" s="1"/>
  <c r="I18" i="3"/>
  <c r="H37" i="4"/>
  <c r="G14" i="5"/>
  <c r="D22" i="1"/>
  <c r="D33" i="1" s="1"/>
  <c r="I30" i="3"/>
  <c r="J30" i="3" s="1"/>
  <c r="I53" i="1" l="1"/>
  <c r="E73" i="7" s="1"/>
  <c r="E84" i="7" s="1"/>
  <c r="O53" i="5"/>
  <c r="D33" i="4"/>
  <c r="H33" i="4" s="1"/>
  <c r="H35" i="4"/>
  <c r="H14" i="4"/>
  <c r="D31" i="4"/>
  <c r="E19" i="4"/>
  <c r="E64" i="7"/>
  <c r="H42" i="4"/>
  <c r="J50" i="2"/>
  <c r="J63" i="2" s="1"/>
  <c r="J65" i="2" s="1"/>
  <c r="J68" i="2" s="1"/>
  <c r="O28" i="5"/>
  <c r="J18" i="3"/>
  <c r="I16" i="3"/>
  <c r="J38" i="3"/>
  <c r="B65" i="7"/>
  <c r="B67" i="7" s="1"/>
  <c r="D16" i="3"/>
  <c r="E18" i="3"/>
  <c r="E16" i="3" s="1"/>
  <c r="I27" i="3"/>
  <c r="J29" i="3"/>
  <c r="J27" i="3" s="1"/>
  <c r="H38" i="6"/>
  <c r="E30" i="3"/>
  <c r="O14" i="5"/>
  <c r="F24" i="3"/>
  <c r="G48" i="5"/>
  <c r="D26" i="3"/>
  <c r="I38" i="6"/>
  <c r="I38" i="3"/>
  <c r="I14" i="3" l="1"/>
  <c r="M52" i="2"/>
  <c r="M55" i="2" s="1"/>
  <c r="H41" i="4"/>
  <c r="I46" i="3"/>
  <c r="J46" i="3" s="1"/>
  <c r="J44" i="3" s="1"/>
  <c r="J36" i="3" s="1"/>
  <c r="I50" i="2"/>
  <c r="I63" i="2" s="1"/>
  <c r="I65" i="2" s="1"/>
  <c r="I68" i="2" s="1"/>
  <c r="E86" i="7"/>
  <c r="E31" i="4"/>
  <c r="E52" i="4" s="1"/>
  <c r="E14" i="3"/>
  <c r="O34" i="5"/>
  <c r="O40" i="5" s="1"/>
  <c r="J16" i="3"/>
  <c r="J14" i="3" s="1"/>
  <c r="D14" i="3"/>
  <c r="H20" i="4"/>
  <c r="F19" i="4"/>
  <c r="F31" i="4" s="1"/>
  <c r="D52" i="4"/>
  <c r="O19" i="5"/>
  <c r="O23" i="5" s="1"/>
  <c r="E26" i="3"/>
  <c r="F39" i="4" l="1"/>
  <c r="H39" i="4" s="1"/>
  <c r="O43" i="5"/>
  <c r="O48" i="5" s="1"/>
  <c r="O49" i="5" s="1"/>
  <c r="I44" i="3"/>
  <c r="I36" i="3" s="1"/>
  <c r="H19" i="4"/>
  <c r="H31" i="4"/>
  <c r="K31" i="4" s="1"/>
  <c r="F52" i="4" l="1"/>
  <c r="H52" i="4" l="1"/>
  <c r="K52" i="4" s="1"/>
  <c r="K51" i="4"/>
</calcChain>
</file>

<file path=xl/comments1.xml><?xml version="1.0" encoding="utf-8"?>
<comments xmlns="http://schemas.openxmlformats.org/spreadsheetml/2006/main">
  <authors>
    <author xml:space="preserve">Sergio Armando Bautista </author>
  </authors>
  <commentList>
    <comment ref="J65" authorId="0" shapeId="0">
      <text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verificar que el total de Activo sea igual a la suma del pasivo y patrimonio.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Sergio Armando Bautista </author>
    <author>rvillafaña</author>
  </authors>
  <commentList>
    <comment ref="H31" authorId="0" shapeId="0">
      <text>
        <r>
          <rPr>
            <sz val="9"/>
            <color indexed="81"/>
            <rFont val="Tahoma"/>
            <family val="2"/>
          </rPr>
          <t xml:space="preserve">Verificar que la celda </t>
        </r>
        <r>
          <rPr>
            <b/>
            <sz val="9"/>
            <color indexed="81"/>
            <rFont val="Tahoma"/>
            <family val="2"/>
          </rPr>
          <t>H27</t>
        </r>
        <r>
          <rPr>
            <sz val="9"/>
            <color indexed="81"/>
            <rFont val="Tahoma"/>
            <family val="2"/>
          </rPr>
          <t>, sea igual que el total Hacienda pública/patrimonio del ejercicio anterior en ESF</t>
        </r>
      </text>
    </comment>
    <comment ref="D3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1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52" authorId="0" shapeId="0">
      <text>
        <r>
          <rPr>
            <sz val="9"/>
            <color indexed="81"/>
            <rFont val="Tahoma"/>
            <family val="2"/>
          </rPr>
          <t xml:space="preserve">Verificar que la </t>
        </r>
        <r>
          <rPr>
            <b/>
            <sz val="9"/>
            <color indexed="81"/>
            <rFont val="Tahoma"/>
            <family val="2"/>
          </rPr>
          <t>columna D</t>
        </r>
        <r>
          <rPr>
            <sz val="9"/>
            <color indexed="81"/>
            <rFont val="Tahoma"/>
            <family val="2"/>
          </rPr>
          <t xml:space="preserve"> (patrimonio contribuido), sea</t>
        </r>
        <r>
          <rPr>
            <b/>
            <sz val="9"/>
            <color indexed="81"/>
            <rFont val="Tahoma"/>
            <family val="2"/>
          </rPr>
          <t xml:space="preserve"> igual</t>
        </r>
        <r>
          <rPr>
            <sz val="9"/>
            <color indexed="81"/>
            <rFont val="Tahoma"/>
            <family val="2"/>
          </rPr>
          <t xml:space="preserve"> que el total del patrimonio contribuido en el</t>
        </r>
        <r>
          <rPr>
            <b/>
            <sz val="9"/>
            <color indexed="81"/>
            <rFont val="Tahoma"/>
            <family val="2"/>
          </rPr>
          <t xml:space="preserve"> ESF (celdas I44 y J44)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Verificar que las </t>
        </r>
        <r>
          <rPr>
            <b/>
            <sz val="9"/>
            <color indexed="81"/>
            <rFont val="Tahoma"/>
            <family val="2"/>
          </rPr>
          <t xml:space="preserve">columnas E,F y G </t>
        </r>
        <r>
          <rPr>
            <sz val="9"/>
            <color indexed="81"/>
            <rFont val="Tahoma"/>
            <family val="2"/>
          </rPr>
          <t>(patrimonio generado), sea igual que el importe de patrimonio generado</t>
        </r>
        <r>
          <rPr>
            <b/>
            <sz val="9"/>
            <color indexed="81"/>
            <rFont val="Tahoma"/>
            <family val="2"/>
          </rPr>
          <t xml:space="preserve"> (I50 Y J50)</t>
        </r>
        <r>
          <rPr>
            <sz val="9"/>
            <color indexed="81"/>
            <rFont val="Tahoma"/>
            <family val="2"/>
          </rPr>
          <t xml:space="preserve"> en el </t>
        </r>
        <r>
          <rPr>
            <b/>
            <sz val="9"/>
            <color indexed="81"/>
            <rFont val="Tahoma"/>
            <family val="2"/>
          </rPr>
          <t>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2" authorId="0" shapeId="0">
      <text>
        <r>
          <rPr>
            <sz val="9"/>
            <color indexed="81"/>
            <rFont val="Tahoma"/>
            <family val="2"/>
          </rPr>
          <t>Verificar que la celda</t>
        </r>
        <r>
          <rPr>
            <b/>
            <sz val="9"/>
            <color indexed="81"/>
            <rFont val="Tahoma"/>
            <family val="2"/>
          </rPr>
          <t xml:space="preserve"> H40</t>
        </r>
        <r>
          <rPr>
            <sz val="9"/>
            <color indexed="81"/>
            <rFont val="Tahoma"/>
            <family val="2"/>
          </rPr>
          <t>, sea igual que el total Hacienda pública/patrimonio del ejercicio actual en ESF</t>
        </r>
      </text>
    </comment>
  </commentList>
</comments>
</file>

<file path=xl/comments3.xml><?xml version="1.0" encoding="utf-8"?>
<comments xmlns="http://schemas.openxmlformats.org/spreadsheetml/2006/main">
  <authors>
    <author xml:space="preserve">Sergio Armando Bautista </author>
  </authors>
  <commentList>
    <comment ref="O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8" authorId="0" shapeId="0">
      <text>
        <r>
          <rPr>
            <sz val="9"/>
            <color indexed="81"/>
            <rFont val="Tahoma"/>
            <family val="2"/>
          </rPr>
          <t>Verificar que el efectivo al inicio y final del ejercicio</t>
        </r>
        <r>
          <rPr>
            <b/>
            <sz val="9"/>
            <color indexed="81"/>
            <rFont val="Tahoma"/>
            <family val="2"/>
          </rPr>
          <t xml:space="preserve"> (renglón 47y 48 columnas O y P)</t>
        </r>
        <r>
          <rPr>
            <sz val="9"/>
            <color indexed="81"/>
            <rFont val="Tahoma"/>
            <family val="2"/>
          </rPr>
          <t xml:space="preserve"> sea</t>
        </r>
        <r>
          <rPr>
            <b/>
            <sz val="9"/>
            <color indexed="81"/>
            <rFont val="Tahoma"/>
            <family val="2"/>
          </rPr>
          <t xml:space="preserve"> igual </t>
        </r>
        <r>
          <rPr>
            <sz val="9"/>
            <color indexed="81"/>
            <rFont val="Tahoma"/>
            <family val="2"/>
          </rPr>
          <t xml:space="preserve">que el renglón </t>
        </r>
        <r>
          <rPr>
            <b/>
            <sz val="9"/>
            <color indexed="81"/>
            <rFont val="Tahoma"/>
            <family val="2"/>
          </rPr>
          <t>18 columna D y Edel ESF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<sst xmlns="http://schemas.openxmlformats.org/spreadsheetml/2006/main" count="497" uniqueCount="320">
  <si>
    <t>Estado de Actividades</t>
  </si>
  <si>
    <t>Al 31 de marzo del 2020 y  Al 31 de diciembre 2019</t>
  </si>
  <si>
    <t>(Pesos)</t>
  </si>
  <si>
    <t>Ayuntamiento de Tijuana BC</t>
  </si>
  <si>
    <t>Comparativo  Avance del Ejercicio vs Cierre del Ejercicio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</si>
  <si>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</si>
  <si>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</si>
  <si>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</si>
  <si>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</si>
  <si>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</si>
  <si>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</si>
  <si>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</si>
  <si>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</si>
  <si>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</si>
  <si>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</si>
  <si>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</si>
  <si>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</si>
  <si>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</si>
  <si>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</si>
  <si>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</si>
  <si>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</si>
  <si>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</si>
  <si>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</si>
  <si>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</si>
  <si>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</si>
  <si>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</si>
  <si>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</si>
  <si>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</si>
  <si>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</si>
  <si>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</si>
  <si>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</si>
  <si>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</si>
  <si>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</si>
  <si>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</si>
  <si>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</si>
  <si>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</si>
  <si>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</si>
  <si>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</si>
  <si>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</si>
  <si>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</si>
  <si>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</si>
  <si>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</si>
  <si>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</si>
  <si>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</si>
  <si>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</si>
  <si>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</si>
  <si>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</si>
  <si>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</si>
  <si>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</si>
  <si>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</si>
  <si>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Amortización de Deuda Pública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</si>
  <si>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</si>
  <si>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</si>
  <si>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</si>
  <si>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</si>
  <si>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</si>
  <si>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</si>
  <si>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</si>
  <si>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</si>
  <si>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</si>
  <si>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</si>
  <si>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</si>
  <si>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</si>
  <si>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Estado de Situación Financiera</t>
  </si>
  <si>
    <t>Al 31 de marzo de 2020 y al 31 de diciembre 2019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</si>
  <si>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</si>
  <si>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</si>
  <si>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</si>
  <si>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</si>
  <si>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</si>
  <si>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</si>
  <si>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</si>
  <si>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</si>
  <si>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</si>
  <si>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</si>
  <si>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</si>
  <si>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</si>
  <si>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</si>
  <si>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</si>
  <si>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</si>
  <si>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</si>
  <si>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</si>
  <si>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</si>
  <si>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</si>
  <si>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</si>
  <si>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</si>
  <si>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</si>
  <si>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</si>
  <si>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</si>
  <si>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</si>
  <si>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</si>
  <si>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</si>
  <si>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</si>
  <si>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</si>
  <si>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</si>
  <si>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</si>
  <si>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</si>
  <si>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</si>
  <si>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</si>
  <si>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</si>
  <si>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</si>
  <si>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</si>
  <si>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</si>
  <si>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</si>
  <si>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</si>
  <si>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</si>
  <si>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</si>
  <si>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</si>
  <si>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</si>
  <si>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</si>
  <si>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</si>
  <si>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</si>
  <si>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</si>
  <si>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</si>
  <si>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</si>
  <si>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</si>
  <si>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</si>
  <si>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</si>
  <si>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</si>
  <si>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</si>
  <si>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</si>
  <si>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</si>
  <si>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</si>
  <si>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</si>
  <si>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</si>
  <si>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</si>
  <si>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C.P.C. VICTOR MANUEL CERDA ROMERO</t>
  </si>
  <si>
    <t>C.P.C. RAMON MARCIAL HERNANDEZ</t>
  </si>
  <si>
    <t>TESORERO MUNICIPAL</t>
  </si>
  <si>
    <t>DIRECTOR DE CONTABILIDAD</t>
  </si>
  <si>
    <t>Estado de Cambios en la Situación Financiera</t>
  </si>
  <si>
    <t>Del 1 de enero al 31 de marzo de 2020</t>
  </si>
  <si>
    <t>Origen</t>
  </si>
  <si>
    <t>Aplicación</t>
  </si>
  <si>
    <t>Exceso o Insuficiencia en la Actualización de la Hacienda Pública/Patrimonio</t>
  </si>
  <si>
    <t xml:space="preserve"> </t>
  </si>
  <si>
    <t>REGLA</t>
  </si>
  <si>
    <t>Activo</t>
  </si>
  <si>
    <t>(-)</t>
  </si>
  <si>
    <t>(+)</t>
  </si>
  <si>
    <t>Saldo final - saldo inicial</t>
  </si>
  <si>
    <t>Pasivo</t>
  </si>
  <si>
    <t>Patrimonio</t>
  </si>
  <si>
    <t xml:space="preserve">Estado de Variación en la Hacienda Pública </t>
  </si>
  <si>
    <t>Del 1 de enero al 31 de marzo del 2020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</si>
  <si>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</si>
  <si>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</si>
  <si>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</si>
  <si>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</si>
  <si>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</si>
  <si>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2019</t>
  </si>
  <si>
    <t xml:space="preserve">Aportaciones </t>
  </si>
  <si>
    <t>Actualización de la Hacienda Pública/Patrimonio</t>
  </si>
  <si>
    <t>Hacienda Pública/Patrimonio Generado Neto de 2019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</si>
  <si>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</si>
  <si>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</si>
  <si>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</si>
  <si>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2019</t>
  </si>
  <si>
    <t>Hacienda Pública/Patrimonio Neto Final de 2019</t>
  </si>
  <si>
    <t>Cambios en la Hacienda Pública / Patrimonio Contribuido Neto de 2020</t>
  </si>
  <si>
    <t>Variaciones de la Hacienda Pública/Patrimonio Generado Neto de 2020</t>
  </si>
  <si>
    <t>Cambios Exceso o Insuficiencia en la Actualización de la Hacienda Pública/Patrimonio Neto de 2020</t>
  </si>
  <si>
    <t>Hacienda Pública / Patrimonio Neto Final 2020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</si>
  <si>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</si>
  <si>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</si>
  <si>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</si>
  <si>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</si>
  <si>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Cuotas y Aportaciones de Seguridad Social</t>
  </si>
  <si>
    <t>Contribuciones de mejoras</t>
  </si>
  <si>
    <t xml:space="preserve">Otros Orígenes de Inversión </t>
  </si>
  <si>
    <t>Otras Aplicaciones de Inversión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</si>
  <si>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</si>
  <si>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</si>
  <si>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</si>
  <si>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</si>
  <si>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</si>
  <si>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Endeudamiento Neto</t>
  </si>
  <si>
    <t xml:space="preserve">   Interno</t>
  </si>
  <si>
    <t xml:space="preserve">   Externo</t>
  </si>
  <si>
    <t>Otros Orígenes de Financiamiento</t>
  </si>
  <si>
    <t>Transferencias al resto del Sector Público</t>
  </si>
  <si>
    <t xml:space="preserve">Subsidios y Subvenciones </t>
  </si>
  <si>
    <t>Servicios de la Deuda</t>
  </si>
  <si>
    <t>Otras Aplicaciones de Financiamiento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</si>
  <si>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</si>
  <si>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</si>
  <si>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</si>
  <si>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</si>
  <si>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</si>
  <si>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</si>
  <si>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</si>
  <si>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</si>
  <si>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</si>
  <si>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</si>
  <si>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</si>
  <si>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</si>
  <si>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</si>
  <si>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</si>
  <si>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</si>
  <si>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AYUNTAMIENTO DE TIJUANA BC</t>
  </si>
  <si>
    <t>Estado de Situación Financiera Detallado - LDF</t>
  </si>
  <si>
    <t>Al 31 de marzo de 2020 y al 31 de diciembre de 2019</t>
  </si>
  <si>
    <t>(PESOS)</t>
  </si>
  <si>
    <t>Concepto (c)</t>
  </si>
  <si>
    <t>31 de marzo de   2020</t>
  </si>
  <si>
    <t>31 de diciembre de 2019</t>
  </si>
  <si>
    <t>31 de marzo de 2020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</si>
  <si>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</si>
  <si>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</si>
  <si>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</si>
  <si>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</si>
  <si>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</si>
  <si>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</si>
  <si>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</si>
  <si>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</si>
  <si>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</si>
  <si>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</si>
  <si>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</si>
  <si>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</si>
  <si>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</si>
  <si>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</si>
  <si>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</si>
  <si>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</si>
  <si>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</si>
  <si>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</si>
  <si>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</si>
  <si>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</si>
  <si>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</si>
  <si>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</si>
  <si>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</si>
  <si>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</si>
  <si>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</si>
  <si>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</si>
  <si>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</si>
  <si>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</si>
  <si>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</si>
  <si>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</si>
  <si>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</si>
  <si>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</si>
  <si>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</si>
  <si>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</si>
  <si>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</si>
  <si>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</si>
  <si>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</si>
  <si>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</si>
  <si>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</si>
  <si>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</si>
  <si>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</si>
  <si>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</si>
  <si>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</si>
  <si>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</si>
  <si>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</si>
  <si>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</si>
  <si>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</si>
  <si>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</si>
  <si>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</si>
  <si>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</si>
  <si>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</si>
  <si>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</si>
  <si>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</si>
  <si>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</si>
  <si>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</si>
  <si>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</si>
  <si>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</si>
  <si>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</si>
  <si>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</si>
  <si>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</si>
  <si>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</si>
  <si>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</si>
  <si>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</si>
  <si>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</si>
  <si>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</si>
  <si>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</si>
  <si>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</si>
  <si>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</si>
  <si>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</si>
  <si>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</si>
  <si>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</si>
  <si>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</si>
  <si>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</si>
  <si>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</si>
  <si>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</si>
  <si>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</si>
  <si>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</si>
  <si>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</si>
  <si>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</si>
  <si>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</si>
  <si>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</si>
  <si>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</si>
  <si>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</si>
  <si>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</si>
  <si>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</si>
  <si>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</si>
  <si>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</si>
  <si>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</si>
  <si>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</si>
  <si>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</si>
  <si>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</si>
  <si>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</si>
  <si>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</si>
  <si>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</si>
  <si>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</si>
  <si>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</si>
  <si>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</si>
  <si>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</si>
  <si>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</si>
  <si>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</si>
  <si>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</si>
  <si>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</si>
  <si>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</si>
  <si>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</si>
  <si>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</si>
  <si>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</si>
  <si>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</si>
  <si>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</si>
  <si>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</si>
  <si>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</si>
  <si>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</si>
  <si>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</si>
  <si>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`222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</si>
</sst>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General_)"/>
    <numFmt numFmtId="166" formatCode="#,##0_ ;\-#,##0\ "/>
    <numFmt numFmtId="167" formatCode="_(* #,##0_);_(* \(#,##0\);_(* &quot;-&quot;_);_(@_)"/>
    <numFmt numFmtId="168" formatCode="#,##0.000000000000000"/>
    <numFmt numFmtId="169" formatCode="#,##0.00000"/>
    <numFmt numFmtId="170" formatCode="_(* #,##0_);_(* \(#,##0\);_(* &quot;-&quot;??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10"/>
      <name val="Arial"/>
      <family val="2"/>
    </font>
    <font>
      <b/>
      <sz val="9"/>
      <name val="Soberana Sans"/>
      <family val="3"/>
    </font>
    <font>
      <b/>
      <sz val="9"/>
      <color theme="1"/>
      <name val="Soberana Sans"/>
      <family val="3"/>
    </font>
    <font>
      <sz val="9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name val="Soberana Sans"/>
      <family val="3"/>
    </font>
    <font>
      <b/>
      <sz val="9"/>
      <name val="Soberana Sans"/>
    </font>
    <font>
      <b/>
      <i/>
      <sz val="9"/>
      <name val="Soberana Sans"/>
      <family val="3"/>
    </font>
    <font>
      <i/>
      <sz val="9"/>
      <color theme="1"/>
      <name val="Soberana Sans"/>
      <family val="3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</cellStyleXfs>
  <cellXfs count="425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2" fillId="2" borderId="0" xfId="0" applyFont="1" applyFill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5" xfId="0" applyFont="1" applyFill="1" applyBorder="1"/>
    <xf numFmtId="0" fontId="4" fillId="2" borderId="4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/>
    <xf numFmtId="0" fontId="2" fillId="2" borderId="0" xfId="0" applyFont="1" applyFill="1" applyAlignment="1"/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3" fontId="6" fillId="0" borderId="0" xfId="1" applyNumberFormat="1" applyFont="1" applyFill="1" applyBorder="1" applyAlignment="1" applyProtection="1">
      <alignment vertical="top"/>
      <protection locked="0"/>
    </xf>
    <xf numFmtId="3" fontId="10" fillId="2" borderId="0" xfId="1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>
      <alignment vertical="top"/>
    </xf>
    <xf numFmtId="0" fontId="11" fillId="2" borderId="4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>
      <alignment vertical="top"/>
    </xf>
    <xf numFmtId="0" fontId="2" fillId="2" borderId="4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/>
    <xf numFmtId="0" fontId="2" fillId="2" borderId="8" xfId="0" applyFont="1" applyFill="1" applyBorder="1"/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/>
    <xf numFmtId="0" fontId="15" fillId="2" borderId="0" xfId="3" applyNumberFormat="1" applyFont="1" applyFill="1" applyBorder="1" applyAlignment="1">
      <alignment vertical="center"/>
    </xf>
    <xf numFmtId="0" fontId="16" fillId="2" borderId="0" xfId="3" applyNumberFormat="1" applyFont="1" applyFill="1" applyBorder="1" applyAlignment="1">
      <alignment horizontal="right" vertical="top"/>
    </xf>
    <xf numFmtId="40" fontId="15" fillId="2" borderId="0" xfId="3" applyNumberFormat="1" applyFont="1" applyFill="1" applyBorder="1" applyAlignment="1">
      <alignment vertical="center"/>
    </xf>
    <xf numFmtId="0" fontId="13" fillId="2" borderId="0" xfId="0" applyFont="1" applyFill="1"/>
    <xf numFmtId="0" fontId="18" fillId="3" borderId="10" xfId="0" applyFont="1" applyFill="1" applyBorder="1" applyAlignment="1">
      <alignment horizontal="centerContinuous"/>
    </xf>
    <xf numFmtId="0" fontId="17" fillId="3" borderId="11" xfId="0" applyFont="1" applyFill="1" applyBorder="1"/>
    <xf numFmtId="0" fontId="17" fillId="2" borderId="0" xfId="0" applyFont="1" applyFill="1" applyAlignment="1">
      <alignment vertical="top"/>
    </xf>
    <xf numFmtId="0" fontId="17" fillId="2" borderId="0" xfId="0" applyFont="1" applyFill="1" applyBorder="1"/>
    <xf numFmtId="164" fontId="18" fillId="3" borderId="0" xfId="1" applyNumberFormat="1" applyFont="1" applyFill="1" applyBorder="1" applyAlignment="1">
      <alignment horizontal="center"/>
    </xf>
    <xf numFmtId="0" fontId="17" fillId="3" borderId="5" xfId="0" applyFont="1" applyFill="1" applyBorder="1"/>
    <xf numFmtId="0" fontId="15" fillId="2" borderId="4" xfId="3" applyNumberFormat="1" applyFont="1" applyFill="1" applyBorder="1" applyAlignment="1">
      <alignment vertical="center"/>
    </xf>
    <xf numFmtId="0" fontId="13" fillId="2" borderId="5" xfId="0" applyFont="1" applyFill="1" applyBorder="1"/>
    <xf numFmtId="0" fontId="13" fillId="2" borderId="4" xfId="0" applyFont="1" applyFill="1" applyBorder="1" applyAlignment="1">
      <alignment vertical="top"/>
    </xf>
    <xf numFmtId="166" fontId="19" fillId="2" borderId="0" xfId="1" applyNumberFormat="1" applyFont="1" applyFill="1" applyBorder="1" applyAlignment="1">
      <alignment vertical="top"/>
    </xf>
    <xf numFmtId="0" fontId="19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 wrapText="1"/>
    </xf>
    <xf numFmtId="3" fontId="19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Border="1" applyAlignment="1">
      <alignment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vertical="top"/>
    </xf>
    <xf numFmtId="3" fontId="19" fillId="2" borderId="0" xfId="0" applyNumberFormat="1" applyFont="1" applyFill="1" applyBorder="1" applyAlignment="1" applyProtection="1">
      <alignment vertical="top"/>
      <protection locked="0"/>
    </xf>
    <xf numFmtId="3" fontId="14" fillId="2" borderId="0" xfId="0" applyNumberFormat="1" applyFont="1" applyFill="1" applyBorder="1" applyAlignment="1">
      <alignment horizontal="right" vertical="top"/>
    </xf>
    <xf numFmtId="3" fontId="13" fillId="2" borderId="5" xfId="0" applyNumberFormat="1" applyFont="1" applyFill="1" applyBorder="1"/>
    <xf numFmtId="0" fontId="19" fillId="2" borderId="0" xfId="0" applyFont="1" applyFill="1" applyBorder="1" applyAlignment="1">
      <alignment vertical="top" wrapText="1"/>
    </xf>
    <xf numFmtId="0" fontId="19" fillId="2" borderId="0" xfId="0" applyFont="1" applyFill="1" applyBorder="1" applyAlignment="1">
      <alignment horizontal="left" vertical="top" wrapText="1"/>
    </xf>
    <xf numFmtId="3" fontId="19" fillId="2" borderId="0" xfId="1" applyNumberFormat="1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5" fillId="2" borderId="0" xfId="0" applyNumberFormat="1" applyFont="1" applyFill="1" applyBorder="1" applyAlignment="1" applyProtection="1">
      <alignment vertical="top"/>
    </xf>
    <xf numFmtId="0" fontId="16" fillId="2" borderId="0" xfId="0" applyFont="1" applyFill="1" applyBorder="1" applyAlignment="1">
      <alignment horizontal="right" vertical="top"/>
    </xf>
    <xf numFmtId="3" fontId="15" fillId="2" borderId="0" xfId="1" applyNumberFormat="1" applyFont="1" applyFill="1" applyBorder="1" applyAlignment="1">
      <alignment vertical="top"/>
    </xf>
    <xf numFmtId="0" fontId="15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 applyProtection="1">
      <alignment vertical="top"/>
    </xf>
    <xf numFmtId="37" fontId="19" fillId="2" borderId="0" xfId="0" applyNumberFormat="1" applyFont="1" applyFill="1" applyBorder="1" applyAlignment="1" applyProtection="1">
      <alignment vertical="top"/>
      <protection locked="0"/>
    </xf>
    <xf numFmtId="3" fontId="23" fillId="2" borderId="0" xfId="1" applyNumberFormat="1" applyFont="1" applyFill="1" applyBorder="1" applyAlignment="1">
      <alignment vertical="top"/>
    </xf>
    <xf numFmtId="3" fontId="19" fillId="0" borderId="0" xfId="0" applyNumberFormat="1" applyFont="1" applyFill="1" applyBorder="1" applyAlignment="1" applyProtection="1">
      <alignment vertical="top"/>
      <protection locked="0"/>
    </xf>
    <xf numFmtId="3" fontId="13" fillId="2" borderId="0" xfId="0" applyNumberFormat="1" applyFont="1" applyFill="1" applyBorder="1"/>
    <xf numFmtId="167" fontId="19" fillId="0" borderId="0" xfId="0" applyNumberFormat="1" applyFont="1" applyFill="1" applyBorder="1" applyAlignment="1" applyProtection="1">
      <alignment vertical="top"/>
      <protection locked="0"/>
    </xf>
    <xf numFmtId="0" fontId="19" fillId="2" borderId="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vertical="top"/>
    </xf>
    <xf numFmtId="0" fontId="13" fillId="2" borderId="7" xfId="0" applyFont="1" applyFill="1" applyBorder="1" applyAlignment="1">
      <alignment vertical="top"/>
    </xf>
    <xf numFmtId="0" fontId="14" fillId="2" borderId="7" xfId="0" applyFont="1" applyFill="1" applyBorder="1" applyAlignment="1">
      <alignment horizontal="right" vertical="top"/>
    </xf>
    <xf numFmtId="0" fontId="13" fillId="2" borderId="8" xfId="0" applyFont="1" applyFill="1" applyBorder="1"/>
    <xf numFmtId="0" fontId="19" fillId="2" borderId="0" xfId="0" applyFont="1" applyFill="1" applyBorder="1"/>
    <xf numFmtId="43" fontId="19" fillId="2" borderId="0" xfId="1" applyFont="1" applyFill="1" applyBorder="1"/>
    <xf numFmtId="0" fontId="19" fillId="2" borderId="0" xfId="0" applyFont="1" applyFill="1" applyBorder="1" applyAlignment="1">
      <alignment vertical="center"/>
    </xf>
    <xf numFmtId="0" fontId="13" fillId="2" borderId="7" xfId="0" applyFont="1" applyFill="1" applyBorder="1"/>
    <xf numFmtId="0" fontId="19" fillId="2" borderId="7" xfId="0" applyFont="1" applyFill="1" applyBorder="1" applyAlignment="1">
      <alignment vertical="top"/>
    </xf>
    <xf numFmtId="0" fontId="19" fillId="2" borderId="7" xfId="0" applyFont="1" applyFill="1" applyBorder="1"/>
    <xf numFmtId="43" fontId="19" fillId="2" borderId="7" xfId="1" applyFont="1" applyFill="1" applyBorder="1"/>
    <xf numFmtId="0" fontId="19" fillId="2" borderId="7" xfId="0" applyFont="1" applyFill="1" applyBorder="1" applyAlignment="1">
      <alignment vertical="center"/>
    </xf>
    <xf numFmtId="0" fontId="13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3" fillId="2" borderId="0" xfId="0" applyFont="1" applyFill="1" applyBorder="1" applyProtection="1"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3" fillId="2" borderId="0" xfId="0" applyFont="1" applyFill="1" applyBorder="1" applyAlignment="1">
      <alignment wrapText="1"/>
    </xf>
    <xf numFmtId="0" fontId="13" fillId="2" borderId="0" xfId="0" applyFont="1" applyFill="1" applyBorder="1" applyAlignment="1"/>
    <xf numFmtId="0" fontId="15" fillId="2" borderId="0" xfId="2" applyFont="1" applyFill="1" applyBorder="1" applyAlignment="1"/>
    <xf numFmtId="0" fontId="21" fillId="2" borderId="0" xfId="0" applyFont="1" applyFill="1" applyBorder="1" applyAlignment="1"/>
    <xf numFmtId="0" fontId="15" fillId="2" borderId="0" xfId="2" applyFont="1" applyFill="1" applyBorder="1" applyAlignment="1">
      <alignment horizontal="center"/>
    </xf>
    <xf numFmtId="0" fontId="13" fillId="2" borderId="0" xfId="0" applyFont="1" applyFill="1" applyAlignment="1">
      <alignment wrapText="1"/>
    </xf>
    <xf numFmtId="40" fontId="15" fillId="2" borderId="0" xfId="2" applyNumberFormat="1" applyFont="1" applyFill="1" applyBorder="1" applyAlignment="1">
      <alignment horizontal="centerContinuous"/>
    </xf>
    <xf numFmtId="0" fontId="15" fillId="2" borderId="0" xfId="2" applyFont="1" applyFill="1" applyBorder="1" applyAlignment="1">
      <alignment horizontal="centerContinuous"/>
    </xf>
    <xf numFmtId="0" fontId="21" fillId="2" borderId="0" xfId="0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 vertical="center"/>
    </xf>
    <xf numFmtId="40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64" fontId="18" fillId="3" borderId="2" xfId="1" applyNumberFormat="1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3" fillId="2" borderId="4" xfId="0" applyFont="1" applyFill="1" applyBorder="1" applyAlignment="1"/>
    <xf numFmtId="40" fontId="15" fillId="2" borderId="0" xfId="2" applyNumberFormat="1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9" fillId="2" borderId="0" xfId="2" applyFont="1" applyFill="1" applyBorder="1" applyAlignment="1"/>
    <xf numFmtId="40" fontId="15" fillId="2" borderId="0" xfId="2" applyNumberFormat="1" applyFont="1" applyFill="1" applyBorder="1" applyAlignment="1">
      <alignment vertical="top"/>
    </xf>
    <xf numFmtId="0" fontId="15" fillId="2" borderId="0" xfId="2" applyFont="1" applyFill="1" applyBorder="1" applyAlignment="1">
      <alignment vertical="top"/>
    </xf>
    <xf numFmtId="0" fontId="27" fillId="2" borderId="0" xfId="2" applyFont="1" applyFill="1" applyBorder="1" applyAlignment="1">
      <alignment horizontal="center"/>
    </xf>
    <xf numFmtId="0" fontId="19" fillId="2" borderId="4" xfId="0" applyFont="1" applyFill="1" applyBorder="1" applyAlignment="1">
      <alignment horizontal="left" vertical="top"/>
    </xf>
    <xf numFmtId="3" fontId="15" fillId="2" borderId="0" xfId="0" applyNumberFormat="1" applyFont="1" applyFill="1" applyBorder="1" applyAlignment="1" applyProtection="1">
      <alignment horizontal="right" vertical="top"/>
    </xf>
    <xf numFmtId="0" fontId="15" fillId="2" borderId="4" xfId="0" applyFont="1" applyFill="1" applyBorder="1" applyAlignment="1">
      <alignment horizontal="left" vertical="top"/>
    </xf>
    <xf numFmtId="3" fontId="19" fillId="2" borderId="0" xfId="0" applyNumberFormat="1" applyFont="1" applyFill="1" applyBorder="1" applyAlignment="1" applyProtection="1">
      <alignment horizontal="right" vertical="top"/>
    </xf>
    <xf numFmtId="3" fontId="19" fillId="2" borderId="0" xfId="1" applyNumberFormat="1" applyFont="1" applyFill="1" applyBorder="1" applyAlignment="1" applyProtection="1">
      <alignment horizontal="right" vertical="top" wrapText="1"/>
    </xf>
    <xf numFmtId="3" fontId="17" fillId="2" borderId="0" xfId="0" applyNumberFormat="1" applyFont="1" applyFill="1" applyBorder="1" applyAlignment="1">
      <alignment vertical="top"/>
    </xf>
    <xf numFmtId="3" fontId="13" fillId="2" borderId="0" xfId="0" applyNumberFormat="1" applyFont="1" applyFill="1" applyBorder="1" applyAlignment="1">
      <alignment vertical="top"/>
    </xf>
    <xf numFmtId="0" fontId="27" fillId="2" borderId="0" xfId="2" applyFont="1" applyFill="1" applyBorder="1" applyAlignment="1" applyProtection="1">
      <alignment horizontal="center"/>
    </xf>
    <xf numFmtId="3" fontId="13" fillId="2" borderId="0" xfId="0" applyNumberFormat="1" applyFont="1" applyFill="1"/>
    <xf numFmtId="0" fontId="19" fillId="2" borderId="6" xfId="0" applyFont="1" applyFill="1" applyBorder="1" applyAlignment="1">
      <alignment horizontal="left" vertical="top"/>
    </xf>
    <xf numFmtId="3" fontId="19" fillId="2" borderId="7" xfId="1" applyNumberFormat="1" applyFont="1" applyFill="1" applyBorder="1" applyAlignment="1" applyProtection="1">
      <alignment horizontal="right" vertical="top" wrapText="1"/>
    </xf>
    <xf numFmtId="0" fontId="13" fillId="2" borderId="2" xfId="0" applyFont="1" applyFill="1" applyBorder="1"/>
    <xf numFmtId="0" fontId="19" fillId="2" borderId="7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wrapText="1"/>
    </xf>
    <xf numFmtId="0" fontId="19" fillId="2" borderId="7" xfId="0" applyFont="1" applyFill="1" applyBorder="1" applyProtection="1">
      <protection locked="0"/>
    </xf>
    <xf numFmtId="43" fontId="19" fillId="2" borderId="7" xfId="1" applyFont="1" applyFill="1" applyBorder="1" applyProtection="1">
      <protection locked="0"/>
    </xf>
    <xf numFmtId="0" fontId="19" fillId="2" borderId="7" xfId="0" applyFont="1" applyFill="1" applyBorder="1" applyAlignment="1" applyProtection="1">
      <alignment vertical="center"/>
      <protection locked="0"/>
    </xf>
    <xf numFmtId="0" fontId="19" fillId="2" borderId="7" xfId="0" applyFont="1" applyFill="1" applyBorder="1" applyAlignment="1" applyProtection="1">
      <alignment wrapText="1"/>
      <protection locked="0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9" fillId="2" borderId="0" xfId="0" applyFont="1" applyFill="1"/>
    <xf numFmtId="0" fontId="15" fillId="2" borderId="0" xfId="3" applyNumberFormat="1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right"/>
    </xf>
    <xf numFmtId="40" fontId="15" fillId="2" borderId="0" xfId="3" applyNumberFormat="1" applyFont="1" applyFill="1" applyBorder="1" applyAlignment="1">
      <alignment horizontal="centerContinuous" vertical="center"/>
    </xf>
    <xf numFmtId="164" fontId="18" fillId="3" borderId="1" xfId="1" applyNumberFormat="1" applyFont="1" applyFill="1" applyBorder="1" applyAlignment="1">
      <alignment horizontal="center" vertical="center" wrapText="1"/>
    </xf>
    <xf numFmtId="164" fontId="18" fillId="3" borderId="2" xfId="1" applyNumberFormat="1" applyFont="1" applyFill="1" applyBorder="1" applyAlignment="1">
      <alignment horizontal="center" vertical="center" wrapText="1"/>
    </xf>
    <xf numFmtId="164" fontId="18" fillId="3" borderId="3" xfId="1" applyNumberFormat="1" applyFont="1" applyFill="1" applyBorder="1" applyAlignment="1">
      <alignment horizontal="center" vertical="center" wrapText="1"/>
    </xf>
    <xf numFmtId="0" fontId="15" fillId="2" borderId="4" xfId="3" applyNumberFormat="1" applyFont="1" applyFill="1" applyBorder="1" applyAlignment="1">
      <alignment horizontal="centerContinuous" vertical="center"/>
    </xf>
    <xf numFmtId="0" fontId="15" fillId="2" borderId="5" xfId="3" applyNumberFormat="1" applyFont="1" applyFill="1" applyBorder="1" applyAlignment="1">
      <alignment horizontal="centerContinuous" vertical="center"/>
    </xf>
    <xf numFmtId="40" fontId="29" fillId="2" borderId="0" xfId="0" applyNumberFormat="1" applyFont="1" applyFill="1" applyBorder="1" applyAlignment="1">
      <alignment horizontal="left" vertical="top"/>
    </xf>
    <xf numFmtId="0" fontId="29" fillId="2" borderId="0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vertical="top" wrapText="1"/>
    </xf>
    <xf numFmtId="3" fontId="21" fillId="2" borderId="0" xfId="0" applyNumberFormat="1" applyFont="1" applyFill="1" applyBorder="1" applyAlignment="1">
      <alignment horizontal="right" vertical="top"/>
    </xf>
    <xf numFmtId="3" fontId="13" fillId="2" borderId="0" xfId="0" applyNumberFormat="1" applyFont="1" applyFill="1" applyBorder="1" applyAlignment="1">
      <alignment horizontal="right" vertical="top"/>
    </xf>
    <xf numFmtId="168" fontId="13" fillId="2" borderId="0" xfId="0" applyNumberFormat="1" applyFont="1" applyFill="1"/>
    <xf numFmtId="169" fontId="13" fillId="2" borderId="0" xfId="0" applyNumberFormat="1" applyFont="1" applyFill="1"/>
    <xf numFmtId="170" fontId="13" fillId="2" borderId="0" xfId="0" applyNumberFormat="1" applyFont="1" applyFill="1" applyBorder="1" applyAlignment="1">
      <alignment horizontal="right" vertical="top"/>
    </xf>
    <xf numFmtId="3" fontId="21" fillId="0" borderId="12" xfId="0" applyNumberFormat="1" applyFont="1" applyFill="1" applyBorder="1" applyAlignment="1">
      <alignment horizontal="right" vertical="top"/>
    </xf>
    <xf numFmtId="0" fontId="30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 vertical="top"/>
    </xf>
    <xf numFmtId="0" fontId="13" fillId="0" borderId="0" xfId="0" applyFont="1" applyFill="1"/>
    <xf numFmtId="168" fontId="13" fillId="0" borderId="0" xfId="0" applyNumberFormat="1" applyFont="1" applyFill="1"/>
    <xf numFmtId="37" fontId="13" fillId="2" borderId="0" xfId="0" applyNumberFormat="1" applyFont="1" applyFill="1" applyBorder="1" applyAlignment="1">
      <alignment horizontal="right" vertical="top"/>
    </xf>
    <xf numFmtId="4" fontId="13" fillId="0" borderId="0" xfId="0" applyNumberFormat="1" applyFont="1" applyFill="1"/>
    <xf numFmtId="171" fontId="21" fillId="0" borderId="0" xfId="0" applyNumberFormat="1" applyFont="1" applyFill="1"/>
    <xf numFmtId="168" fontId="21" fillId="0" borderId="0" xfId="0" applyNumberFormat="1" applyFont="1" applyFill="1"/>
    <xf numFmtId="0" fontId="21" fillId="0" borderId="0" xfId="0" applyFont="1" applyFill="1"/>
    <xf numFmtId="0" fontId="21" fillId="0" borderId="4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 wrapText="1"/>
    </xf>
    <xf numFmtId="3" fontId="13" fillId="0" borderId="0" xfId="0" applyNumberFormat="1" applyFont="1" applyFill="1" applyBorder="1" applyAlignment="1">
      <alignment horizontal="right" vertical="top"/>
    </xf>
    <xf numFmtId="0" fontId="15" fillId="0" borderId="5" xfId="0" applyFont="1" applyFill="1" applyBorder="1" applyAlignment="1">
      <alignment vertical="top" wrapText="1"/>
    </xf>
    <xf numFmtId="167" fontId="21" fillId="0" borderId="0" xfId="0" applyNumberFormat="1" applyFont="1" applyFill="1"/>
    <xf numFmtId="167" fontId="13" fillId="0" borderId="0" xfId="0" applyNumberFormat="1" applyFont="1" applyFill="1"/>
    <xf numFmtId="0" fontId="21" fillId="2" borderId="6" xfId="0" applyFont="1" applyFill="1" applyBorder="1" applyAlignment="1">
      <alignment vertical="top"/>
    </xf>
    <xf numFmtId="3" fontId="21" fillId="0" borderId="7" xfId="0" applyNumberFormat="1" applyFont="1" applyFill="1" applyBorder="1" applyAlignment="1">
      <alignment horizontal="right" vertical="top"/>
    </xf>
    <xf numFmtId="167" fontId="21" fillId="0" borderId="7" xfId="0" applyNumberFormat="1" applyFont="1" applyFill="1" applyBorder="1" applyAlignment="1">
      <alignment horizontal="right" vertical="top"/>
    </xf>
    <xf numFmtId="0" fontId="15" fillId="2" borderId="8" xfId="0" applyFont="1" applyFill="1" applyBorder="1" applyAlignment="1">
      <alignment vertical="top" wrapText="1"/>
    </xf>
    <xf numFmtId="0" fontId="30" fillId="0" borderId="0" xfId="0" applyFont="1" applyFill="1" applyAlignment="1">
      <alignment horizontal="center"/>
    </xf>
    <xf numFmtId="0" fontId="13" fillId="2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 wrapText="1"/>
    </xf>
    <xf numFmtId="0" fontId="19" fillId="2" borderId="0" xfId="0" applyFont="1" applyFill="1" applyAlignment="1">
      <alignment wrapText="1"/>
    </xf>
    <xf numFmtId="43" fontId="19" fillId="2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vertical="top"/>
    </xf>
    <xf numFmtId="43" fontId="19" fillId="0" borderId="0" xfId="1" applyFont="1" applyFill="1" applyBorder="1"/>
    <xf numFmtId="0" fontId="19" fillId="2" borderId="7" xfId="0" applyFont="1" applyFill="1" applyBorder="1" applyAlignment="1" applyProtection="1">
      <protection locked="0"/>
    </xf>
    <xf numFmtId="0" fontId="13" fillId="0" borderId="0" xfId="0" applyFont="1" applyFill="1" applyBorder="1"/>
    <xf numFmtId="2" fontId="15" fillId="2" borderId="0" xfId="2" applyNumberFormat="1" applyFont="1" applyFill="1" applyBorder="1" applyAlignment="1"/>
    <xf numFmtId="0" fontId="13" fillId="2" borderId="0" xfId="0" applyFont="1" applyFill="1" applyBorder="1" applyAlignment="1">
      <alignment horizontal="centerContinuous"/>
    </xf>
    <xf numFmtId="2" fontId="13" fillId="2" borderId="0" xfId="0" applyNumberFormat="1" applyFont="1" applyFill="1" applyBorder="1"/>
    <xf numFmtId="0" fontId="16" fillId="2" borderId="0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top"/>
    </xf>
    <xf numFmtId="0" fontId="19" fillId="2" borderId="0" xfId="2" applyFont="1" applyFill="1" applyBorder="1" applyAlignment="1">
      <alignment horizontal="centerContinuous" vertical="center"/>
    </xf>
    <xf numFmtId="0" fontId="19" fillId="2" borderId="0" xfId="2" applyFont="1" applyFill="1" applyBorder="1" applyAlignment="1">
      <alignment horizontal="center" vertical="top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40" fontId="13" fillId="2" borderId="0" xfId="0" applyNumberFormat="1" applyFont="1" applyFill="1" applyBorder="1" applyAlignment="1"/>
    <xf numFmtId="0" fontId="19" fillId="2" borderId="0" xfId="2" applyFont="1" applyFill="1" applyBorder="1" applyAlignment="1">
      <alignment vertical="top"/>
    </xf>
    <xf numFmtId="172" fontId="19" fillId="2" borderId="0" xfId="2" applyNumberFormat="1" applyFont="1" applyFill="1" applyBorder="1" applyAlignment="1">
      <alignment vertical="top"/>
    </xf>
    <xf numFmtId="3" fontId="15" fillId="2" borderId="0" xfId="2" applyNumberFormat="1" applyFont="1" applyFill="1" applyBorder="1" applyAlignment="1">
      <alignment vertical="top"/>
    </xf>
    <xf numFmtId="3" fontId="19" fillId="2" borderId="0" xfId="1" applyNumberFormat="1" applyFont="1" applyFill="1" applyBorder="1" applyAlignment="1" applyProtection="1">
      <alignment vertical="top"/>
      <protection locked="0"/>
    </xf>
    <xf numFmtId="3" fontId="19" fillId="2" borderId="0" xfId="2" applyNumberFormat="1" applyFont="1" applyFill="1" applyBorder="1" applyAlignment="1" applyProtection="1">
      <alignment vertical="top"/>
      <protection locked="0"/>
    </xf>
    <xf numFmtId="0" fontId="19" fillId="2" borderId="0" xfId="2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vertical="top"/>
    </xf>
    <xf numFmtId="3" fontId="19" fillId="0" borderId="0" xfId="2" applyNumberFormat="1" applyFont="1" applyFill="1" applyBorder="1" applyAlignment="1" applyProtection="1">
      <alignment vertical="top"/>
      <protection locked="0"/>
    </xf>
    <xf numFmtId="3" fontId="15" fillId="2" borderId="0" xfId="2" applyNumberFormat="1" applyFont="1" applyFill="1" applyBorder="1" applyAlignment="1">
      <alignment horizontal="left" vertical="top"/>
    </xf>
    <xf numFmtId="3" fontId="19" fillId="2" borderId="0" xfId="2" applyNumberFormat="1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3" fontId="13" fillId="2" borderId="0" xfId="0" applyNumberFormat="1" applyFont="1" applyFill="1" applyBorder="1" applyAlignment="1">
      <alignment horizontal="left" vertical="top"/>
    </xf>
    <xf numFmtId="0" fontId="15" fillId="2" borderId="0" xfId="2" applyFont="1" applyFill="1" applyBorder="1" applyAlignment="1">
      <alignment horizontal="left" vertical="top"/>
    </xf>
    <xf numFmtId="167" fontId="15" fillId="2" borderId="0" xfId="2" applyNumberFormat="1" applyFont="1" applyFill="1" applyBorder="1" applyAlignment="1">
      <alignment horizontal="right" vertical="top" wrapText="1"/>
    </xf>
    <xf numFmtId="37" fontId="15" fillId="2" borderId="0" xfId="2" applyNumberFormat="1" applyFont="1" applyFill="1" applyBorder="1" applyAlignment="1">
      <alignment horizontal="right" vertical="top" wrapText="1"/>
    </xf>
    <xf numFmtId="3" fontId="15" fillId="0" borderId="0" xfId="2" applyNumberFormat="1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3" fontId="15" fillId="2" borderId="0" xfId="1" applyNumberFormat="1" applyFont="1" applyFill="1" applyBorder="1" applyAlignment="1">
      <alignment horizontal="right" vertical="top" wrapText="1"/>
    </xf>
    <xf numFmtId="3" fontId="13" fillId="2" borderId="0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173" fontId="13" fillId="2" borderId="0" xfId="0" applyNumberFormat="1" applyFont="1" applyFill="1" applyAlignment="1">
      <alignment horizontal="left" wrapText="1"/>
    </xf>
    <xf numFmtId="1" fontId="15" fillId="2" borderId="0" xfId="2" applyNumberFormat="1" applyFont="1" applyFill="1" applyBorder="1" applyAlignment="1">
      <alignment horizontal="right" vertical="top" wrapText="1"/>
    </xf>
    <xf numFmtId="167" fontId="21" fillId="0" borderId="0" xfId="0" applyNumberFormat="1" applyFont="1" applyFill="1" applyAlignment="1">
      <alignment horizontal="left" wrapText="1"/>
    </xf>
    <xf numFmtId="1" fontId="13" fillId="0" borderId="0" xfId="0" applyNumberFormat="1" applyFont="1" applyFill="1" applyAlignment="1">
      <alignment horizontal="left" wrapText="1"/>
    </xf>
    <xf numFmtId="0" fontId="15" fillId="2" borderId="7" xfId="2" applyFont="1" applyFill="1" applyBorder="1" applyAlignment="1">
      <alignment vertical="top"/>
    </xf>
    <xf numFmtId="3" fontId="19" fillId="2" borderId="7" xfId="2" applyNumberFormat="1" applyFont="1" applyFill="1" applyBorder="1" applyAlignment="1">
      <alignment vertical="top"/>
    </xf>
    <xf numFmtId="2" fontId="13" fillId="2" borderId="7" xfId="0" applyNumberFormat="1" applyFont="1" applyFill="1" applyBorder="1"/>
    <xf numFmtId="0" fontId="23" fillId="2" borderId="0" xfId="0" applyFont="1" applyFill="1" applyBorder="1" applyAlignment="1">
      <alignment vertical="top"/>
    </xf>
    <xf numFmtId="0" fontId="30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/>
    </xf>
    <xf numFmtId="0" fontId="19" fillId="2" borderId="7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Alignment="1" applyProtection="1">
      <alignment horizontal="left"/>
    </xf>
    <xf numFmtId="40" fontId="18" fillId="3" borderId="9" xfId="2" applyNumberFormat="1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18" fillId="3" borderId="6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40" fontId="21" fillId="2" borderId="4" xfId="0" applyNumberFormat="1" applyFont="1" applyFill="1" applyBorder="1" applyAlignment="1">
      <alignment vertical="top"/>
    </xf>
    <xf numFmtId="3" fontId="21" fillId="2" borderId="0" xfId="0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1" fillId="2" borderId="0" xfId="0" applyFont="1" applyFill="1" applyBorder="1" applyAlignment="1">
      <alignment vertical="top"/>
    </xf>
    <xf numFmtId="0" fontId="31" fillId="2" borderId="4" xfId="0" applyFont="1" applyFill="1" applyBorder="1" applyAlignment="1">
      <alignment vertical="top"/>
    </xf>
    <xf numFmtId="3" fontId="21" fillId="2" borderId="0" xfId="1" applyNumberFormat="1" applyFont="1" applyFill="1" applyBorder="1" applyAlignment="1">
      <alignment vertical="top"/>
    </xf>
    <xf numFmtId="167" fontId="21" fillId="2" borderId="0" xfId="1" applyNumberFormat="1" applyFont="1" applyFill="1" applyBorder="1" applyAlignment="1">
      <alignment vertical="top"/>
    </xf>
    <xf numFmtId="0" fontId="31" fillId="2" borderId="5" xfId="0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40" fontId="13" fillId="2" borderId="4" xfId="0" applyNumberFormat="1" applyFont="1" applyFill="1" applyBorder="1" applyAlignment="1">
      <alignment vertical="top"/>
    </xf>
    <xf numFmtId="167" fontId="19" fillId="2" borderId="0" xfId="1" applyNumberFormat="1" applyFont="1" applyFill="1" applyBorder="1" applyAlignment="1">
      <alignment vertical="top"/>
    </xf>
    <xf numFmtId="170" fontId="19" fillId="2" borderId="0" xfId="1" applyNumberFormat="1" applyFont="1" applyFill="1" applyBorder="1" applyAlignment="1">
      <alignment vertical="top"/>
    </xf>
    <xf numFmtId="174" fontId="19" fillId="2" borderId="0" xfId="1" applyNumberFormat="1" applyFont="1" applyFill="1" applyBorder="1" applyAlignment="1">
      <alignment vertical="top"/>
    </xf>
    <xf numFmtId="3" fontId="13" fillId="2" borderId="0" xfId="1" applyNumberFormat="1" applyFont="1" applyFill="1" applyBorder="1" applyAlignment="1">
      <alignment vertical="top"/>
    </xf>
    <xf numFmtId="40" fontId="31" fillId="2" borderId="4" xfId="0" applyNumberFormat="1" applyFont="1" applyFill="1" applyBorder="1" applyAlignment="1">
      <alignment vertical="top"/>
    </xf>
    <xf numFmtId="37" fontId="19" fillId="2" borderId="0" xfId="1" applyNumberFormat="1" applyFont="1" applyFill="1" applyBorder="1" applyAlignment="1" applyProtection="1">
      <alignment vertical="top"/>
      <protection locked="0"/>
    </xf>
    <xf numFmtId="37" fontId="19" fillId="2" borderId="0" xfId="1" applyNumberFormat="1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0" fontId="13" fillId="2" borderId="0" xfId="0" applyFont="1" applyFill="1" applyAlignment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/>
    <xf numFmtId="41" fontId="13" fillId="2" borderId="0" xfId="0" applyNumberFormat="1" applyFont="1" applyFill="1" applyAlignment="1"/>
    <xf numFmtId="0" fontId="13" fillId="2" borderId="7" xfId="0" applyFont="1" applyFill="1" applyBorder="1" applyAlignment="1" applyProtection="1">
      <protection locked="0"/>
    </xf>
    <xf numFmtId="0" fontId="19" fillId="0" borderId="0" xfId="0" applyFont="1"/>
    <xf numFmtId="0" fontId="32" fillId="0" borderId="0" xfId="0" applyFont="1"/>
    <xf numFmtId="0" fontId="33" fillId="3" borderId="21" xfId="0" applyFont="1" applyFill="1" applyBorder="1" applyAlignment="1">
      <alignment horizontal="left" wrapText="1"/>
    </xf>
    <xf numFmtId="0" fontId="33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wrapText="1"/>
    </xf>
    <xf numFmtId="0" fontId="34" fillId="0" borderId="22" xfId="0" applyFont="1" applyBorder="1" applyAlignment="1">
      <alignment horizontal="justify" vertical="top" wrapText="1"/>
    </xf>
    <xf numFmtId="0" fontId="34" fillId="0" borderId="17" xfId="0" applyFont="1" applyBorder="1" applyAlignment="1">
      <alignment horizontal="right" vertical="top" wrapText="1"/>
    </xf>
    <xf numFmtId="0" fontId="34" fillId="0" borderId="17" xfId="0" applyFont="1" applyBorder="1" applyAlignment="1">
      <alignment horizontal="justify" vertical="top" wrapText="1"/>
    </xf>
    <xf numFmtId="37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right" vertical="top" wrapText="1"/>
    </xf>
    <xf numFmtId="37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justify" vertical="top" wrapText="1"/>
    </xf>
    <xf numFmtId="38" fontId="34" fillId="0" borderId="17" xfId="0" applyNumberFormat="1" applyFont="1" applyBorder="1" applyAlignment="1">
      <alignment horizontal="right" vertical="top" wrapText="1"/>
    </xf>
    <xf numFmtId="0" fontId="35" fillId="0" borderId="17" xfId="0" applyFont="1" applyBorder="1" applyAlignment="1">
      <alignment horizontal="justify" vertical="top" wrapText="1"/>
    </xf>
    <xf numFmtId="38" fontId="35" fillId="0" borderId="17" xfId="0" applyNumberFormat="1" applyFont="1" applyBorder="1" applyAlignment="1">
      <alignment horizontal="right" vertical="top" wrapText="1"/>
    </xf>
    <xf numFmtId="0" fontId="35" fillId="0" borderId="22" xfId="0" applyFont="1" applyBorder="1" applyAlignment="1">
      <alignment horizontal="left" vertical="top" wrapText="1"/>
    </xf>
    <xf numFmtId="167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left" vertical="top" wrapText="1"/>
    </xf>
    <xf numFmtId="38" fontId="35" fillId="0" borderId="20" xfId="0" applyNumberFormat="1" applyFont="1" applyBorder="1" applyAlignment="1">
      <alignment horizontal="right" vertical="top" wrapText="1"/>
    </xf>
    <xf numFmtId="0" fontId="36" fillId="0" borderId="20" xfId="0" applyFont="1" applyBorder="1" applyAlignment="1">
      <alignment horizontal="justify" vertical="top" wrapText="1"/>
    </xf>
    <xf numFmtId="37" fontId="35" fillId="0" borderId="20" xfId="0" applyNumberFormat="1" applyFont="1" applyBorder="1" applyAlignment="1">
      <alignment horizontal="right" vertical="top" wrapText="1"/>
    </xf>
    <xf numFmtId="0" fontId="37" fillId="0" borderId="0" xfId="0" applyFont="1"/>
    <xf numFmtId="38" fontId="32" fillId="0" borderId="0" xfId="0" applyNumberFormat="1" applyFont="1" applyAlignment="1">
      <alignment horizontal="right"/>
    </xf>
    <xf numFmtId="37" fontId="32" fillId="0" borderId="0" xfId="0" applyNumberFormat="1" applyFont="1" applyAlignment="1">
      <alignment horizontal="right"/>
    </xf>
    <xf numFmtId="0" fontId="34" fillId="0" borderId="23" xfId="0" applyFont="1" applyBorder="1" applyAlignment="1">
      <alignment horizontal="justify" vertical="top" wrapText="1"/>
    </xf>
    <xf numFmtId="38" fontId="35" fillId="0" borderId="15" xfId="0" applyNumberFormat="1" applyFont="1" applyBorder="1" applyAlignment="1">
      <alignment horizontal="right" vertical="top" wrapText="1"/>
    </xf>
    <xf numFmtId="0" fontId="34" fillId="0" borderId="15" xfId="0" applyFont="1" applyBorder="1" applyAlignment="1">
      <alignment horizontal="justify" vertical="top" wrapText="1"/>
    </xf>
    <xf numFmtId="37" fontId="35" fillId="0" borderId="15" xfId="0" applyNumberFormat="1" applyFont="1" applyBorder="1" applyAlignment="1">
      <alignment horizontal="right" vertical="top" wrapText="1"/>
    </xf>
    <xf numFmtId="0" fontId="36" fillId="0" borderId="17" xfId="0" applyFont="1" applyBorder="1" applyAlignment="1">
      <alignment horizontal="justify" vertical="top" wrapText="1"/>
    </xf>
    <xf numFmtId="170" fontId="35" fillId="0" borderId="17" xfId="0" applyNumberFormat="1" applyFont="1" applyBorder="1" applyAlignment="1">
      <alignment horizontal="right" vertical="top" wrapText="1"/>
    </xf>
    <xf numFmtId="0" fontId="35" fillId="0" borderId="21" xfId="0" applyFont="1" applyBorder="1" applyAlignment="1">
      <alignment horizontal="justify" vertical="top" wrapText="1"/>
    </xf>
    <xf numFmtId="0" fontId="34" fillId="0" borderId="20" xfId="0" applyFont="1" applyBorder="1" applyAlignment="1">
      <alignment horizontal="justify" vertical="top" wrapText="1"/>
    </xf>
    <xf numFmtId="37" fontId="34" fillId="0" borderId="20" xfId="0" applyNumberFormat="1" applyFont="1" applyBorder="1" applyAlignment="1">
      <alignment horizontal="right" vertical="top" wrapText="1"/>
    </xf>
    <xf numFmtId="0" fontId="23" fillId="2" borderId="0" xfId="0" applyFont="1" applyFill="1" applyBorder="1" applyAlignment="1">
      <alignment horizontal="left" vertical="top" wrapText="1"/>
    </xf>
    <xf numFmtId="37" fontId="13" fillId="2" borderId="7" xfId="0" applyNumberFormat="1" applyFont="1" applyFill="1" applyBorder="1" applyAlignment="1" applyProtection="1">
      <protection locked="0"/>
    </xf>
    <xf numFmtId="3" fontId="21" fillId="0" borderId="0" xfId="0" applyNumberFormat="1" applyFont="1" applyFill="1" applyBorder="1" applyAlignment="1">
      <alignment horizontal="right" vertical="top"/>
    </xf>
    <xf numFmtId="3" fontId="13" fillId="0" borderId="0" xfId="0" applyNumberFormat="1" applyFont="1" applyFill="1" applyBorder="1" applyAlignment="1" applyProtection="1">
      <alignment horizontal="right" vertical="top"/>
      <protection locked="0"/>
    </xf>
    <xf numFmtId="37" fontId="13" fillId="0" borderId="0" xfId="0" applyNumberFormat="1" applyFont="1" applyFill="1" applyBorder="1" applyAlignment="1" applyProtection="1">
      <alignment horizontal="right" vertical="top"/>
      <protection locked="0"/>
    </xf>
    <xf numFmtId="0" fontId="21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/>
    </xf>
    <xf numFmtId="170" fontId="13" fillId="0" borderId="0" xfId="0" applyNumberFormat="1" applyFont="1" applyFill="1" applyBorder="1" applyAlignment="1" applyProtection="1">
      <alignment horizontal="right" vertical="top"/>
      <protection locked="0"/>
    </xf>
    <xf numFmtId="167" fontId="13" fillId="0" borderId="0" xfId="0" applyNumberFormat="1" applyFont="1" applyFill="1" applyBorder="1" applyAlignment="1" applyProtection="1">
      <alignment horizontal="right" vertical="top"/>
      <protection locked="0"/>
    </xf>
    <xf numFmtId="170" fontId="15" fillId="2" borderId="0" xfId="2" applyNumberFormat="1" applyFont="1" applyFill="1" applyBorder="1" applyAlignment="1">
      <alignment vertical="top"/>
    </xf>
    <xf numFmtId="0" fontId="8" fillId="3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justify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17" fillId="3" borderId="9" xfId="2" applyFont="1" applyFill="1" applyBorder="1" applyAlignment="1">
      <alignment horizontal="center" vertical="center"/>
    </xf>
    <xf numFmtId="0" fontId="17" fillId="3" borderId="4" xfId="2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6" fillId="3" borderId="10" xfId="2" applyFont="1" applyFill="1" applyBorder="1" applyAlignment="1">
      <alignment horizontal="right" vertical="top"/>
    </xf>
    <xf numFmtId="0" fontId="16" fillId="3" borderId="0" xfId="2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center"/>
    </xf>
    <xf numFmtId="0" fontId="15" fillId="2" borderId="0" xfId="3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justify" vertical="top" wrapText="1"/>
    </xf>
    <xf numFmtId="0" fontId="22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top" wrapText="1"/>
      <protection locked="0"/>
    </xf>
    <xf numFmtId="0" fontId="19" fillId="2" borderId="0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horizontal="center" vertical="top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8" fillId="3" borderId="2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9" fillId="2" borderId="7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righ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9" fillId="2" borderId="0" xfId="0" applyNumberFormat="1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>
      <alignment horizontal="left" vertical="top" wrapText="1"/>
    </xf>
    <xf numFmtId="3" fontId="21" fillId="2" borderId="0" xfId="0" applyNumberFormat="1" applyFont="1" applyFill="1" applyBorder="1" applyAlignment="1">
      <alignment vertical="top"/>
    </xf>
    <xf numFmtId="3" fontId="21" fillId="0" borderId="0" xfId="0" applyNumberFormat="1" applyFont="1" applyFill="1" applyBorder="1" applyAlignment="1">
      <alignment horizontal="right" vertical="top"/>
    </xf>
    <xf numFmtId="0" fontId="15" fillId="0" borderId="12" xfId="0" applyFont="1" applyFill="1" applyBorder="1" applyAlignment="1">
      <alignment horizontal="left" vertical="top"/>
    </xf>
    <xf numFmtId="170" fontId="21" fillId="0" borderId="0" xfId="0" applyNumberFormat="1" applyFont="1" applyFill="1" applyBorder="1" applyAlignment="1">
      <alignment horizontal="right" vertical="top"/>
    </xf>
    <xf numFmtId="170" fontId="21" fillId="2" borderId="0" xfId="0" applyNumberFormat="1" applyFont="1" applyFill="1" applyBorder="1" applyAlignment="1">
      <alignment horizontal="right" vertical="top"/>
    </xf>
    <xf numFmtId="167" fontId="21" fillId="0" borderId="0" xfId="0" applyNumberFormat="1" applyFont="1" applyFill="1" applyBorder="1" applyAlignment="1">
      <alignment horizontal="right" vertical="top"/>
    </xf>
    <xf numFmtId="0" fontId="15" fillId="0" borderId="7" xfId="0" applyFont="1" applyFill="1" applyBorder="1" applyAlignment="1">
      <alignment horizontal="left" vertical="top"/>
    </xf>
    <xf numFmtId="167" fontId="21" fillId="2" borderId="0" xfId="0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horizontal="right" vertical="top"/>
    </xf>
    <xf numFmtId="3" fontId="19" fillId="2" borderId="7" xfId="0" applyNumberFormat="1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/>
    </xf>
    <xf numFmtId="0" fontId="19" fillId="2" borderId="0" xfId="2" applyFont="1" applyFill="1" applyBorder="1" applyAlignment="1">
      <alignment horizontal="left" vertical="top" wrapText="1"/>
    </xf>
    <xf numFmtId="3" fontId="19" fillId="2" borderId="0" xfId="2" applyNumberFormat="1" applyFont="1" applyFill="1" applyBorder="1" applyAlignment="1">
      <alignment horizontal="left" vertical="top"/>
    </xf>
    <xf numFmtId="3" fontId="15" fillId="2" borderId="0" xfId="2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/>
    </xf>
    <xf numFmtId="43" fontId="19" fillId="2" borderId="7" xfId="1" applyFont="1" applyFill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top"/>
    </xf>
    <xf numFmtId="0" fontId="15" fillId="2" borderId="7" xfId="0" applyNumberFormat="1" applyFont="1" applyFill="1" applyBorder="1" applyAlignment="1" applyProtection="1">
      <alignment horizontal="center"/>
      <protection locked="0"/>
    </xf>
    <xf numFmtId="40" fontId="15" fillId="2" borderId="0" xfId="3" applyNumberFormat="1" applyFont="1" applyFill="1" applyBorder="1" applyAlignment="1">
      <alignment horizontal="center" vertical="center"/>
    </xf>
    <xf numFmtId="0" fontId="18" fillId="3" borderId="10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40" fontId="15" fillId="2" borderId="4" xfId="3" applyNumberFormat="1" applyFont="1" applyFill="1" applyBorder="1" applyAlignment="1">
      <alignment horizontal="center" vertical="center"/>
    </xf>
    <xf numFmtId="0" fontId="15" fillId="2" borderId="5" xfId="3" applyNumberFormat="1" applyFont="1" applyFill="1" applyBorder="1" applyAlignment="1">
      <alignment horizontal="center" vertical="center"/>
    </xf>
    <xf numFmtId="40" fontId="15" fillId="2" borderId="4" xfId="3" applyNumberFormat="1" applyFont="1" applyFill="1" applyBorder="1" applyAlignment="1">
      <alignment horizontal="center" vertical="top"/>
    </xf>
    <xf numFmtId="0" fontId="15" fillId="2" borderId="0" xfId="3" applyNumberFormat="1" applyFont="1" applyFill="1" applyBorder="1" applyAlignment="1">
      <alignment horizontal="center" vertical="top"/>
    </xf>
    <xf numFmtId="0" fontId="15" fillId="2" borderId="5" xfId="3" applyNumberFormat="1" applyFont="1" applyFill="1" applyBorder="1" applyAlignment="1">
      <alignment horizontal="center" vertical="top"/>
    </xf>
    <xf numFmtId="0" fontId="21" fillId="2" borderId="0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 wrapText="1"/>
    </xf>
    <xf numFmtId="0" fontId="19" fillId="2" borderId="7" xfId="0" applyFont="1" applyFill="1" applyBorder="1" applyAlignment="1" applyProtection="1">
      <alignment horizontal="center" vertical="top"/>
      <protection locked="0"/>
    </xf>
    <xf numFmtId="0" fontId="33" fillId="3" borderId="13" xfId="0" applyFont="1" applyFill="1" applyBorder="1" applyAlignment="1">
      <alignment horizontal="center" vertical="top"/>
    </xf>
    <xf numFmtId="0" fontId="33" fillId="3" borderId="14" xfId="0" applyFont="1" applyFill="1" applyBorder="1" applyAlignment="1">
      <alignment horizontal="center" vertical="top"/>
    </xf>
    <xf numFmtId="0" fontId="33" fillId="3" borderId="15" xfId="0" applyFont="1" applyFill="1" applyBorder="1" applyAlignment="1">
      <alignment horizontal="center" vertical="top"/>
    </xf>
    <xf numFmtId="0" fontId="33" fillId="3" borderId="1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17" xfId="0" applyFont="1" applyFill="1" applyBorder="1" applyAlignment="1">
      <alignment horizontal="center" vertical="top" wrapText="1"/>
    </xf>
    <xf numFmtId="0" fontId="33" fillId="3" borderId="18" xfId="0" applyFont="1" applyFill="1" applyBorder="1" applyAlignment="1">
      <alignment horizontal="center" vertical="top" wrapText="1"/>
    </xf>
    <xf numFmtId="0" fontId="33" fillId="3" borderId="19" xfId="0" applyFont="1" applyFill="1" applyBorder="1" applyAlignment="1">
      <alignment horizontal="center" vertical="top" wrapText="1"/>
    </xf>
    <xf numFmtId="0" fontId="33" fillId="3" borderId="20" xfId="0" applyFont="1" applyFill="1" applyBorder="1" applyAlignment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191419</xdr:colOff>
      <xdr:row>4</xdr:row>
      <xdr:rowOff>71690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810669" cy="7193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1810669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162844</xdr:colOff>
      <xdr:row>5</xdr:row>
      <xdr:rowOff>52640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0"/>
          <a:ext cx="1810669" cy="7193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781969</xdr:colOff>
      <xdr:row>5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810669" cy="7193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1315369</xdr:colOff>
      <xdr:row>3</xdr:row>
      <xdr:rowOff>128840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0"/>
          <a:ext cx="1810669" cy="7193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277144</xdr:colOff>
      <xdr:row>5</xdr:row>
      <xdr:rowOff>33590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04775"/>
          <a:ext cx="1810669" cy="7193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</xdr:rowOff>
    </xdr:from>
    <xdr:to>
      <xdr:col>0</xdr:col>
      <xdr:colOff>1828801</xdr:colOff>
      <xdr:row>4</xdr:row>
      <xdr:rowOff>144781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1"/>
          <a:ext cx="180975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28" zoomScaleNormal="100" workbookViewId="0">
      <selection activeCell="I53" sqref="I53"/>
    </sheetView>
  </sheetViews>
  <sheetFormatPr baseColWidth="10" defaultColWidth="11.42578125" defaultRowHeight="12"/>
  <cols>
    <col min="1" max="1" width="4.28515625" style="3" customWidth="1"/>
    <col min="2" max="2" width="24.28515625" style="3" customWidth="1"/>
    <col min="3" max="3" width="23.7109375" style="3" customWidth="1"/>
    <col min="4" max="5" width="20.5703125" style="3" customWidth="1"/>
    <col min="6" max="6" width="7.7109375" style="3" customWidth="1"/>
    <col min="7" max="7" width="27.140625" style="26" customWidth="1"/>
    <col min="8" max="8" width="33.85546875" style="26" customWidth="1"/>
    <col min="9" max="10" width="20.5703125" style="3" customWidth="1"/>
    <col min="11" max="11" width="4.28515625" style="3" customWidth="1"/>
    <col min="12" max="16384" width="11.42578125" style="3"/>
  </cols>
  <sheetData>
    <row r="1" spans="1:11" s="1" customFormat="1" ht="12.75">
      <c r="B1" s="2"/>
      <c r="C1" s="344"/>
      <c r="D1" s="344"/>
      <c r="E1" s="344"/>
      <c r="F1" s="344"/>
      <c r="G1" s="344"/>
      <c r="H1" s="344"/>
      <c r="I1" s="344"/>
      <c r="J1" s="2"/>
      <c r="K1" s="2"/>
    </row>
    <row r="2" spans="1:11" ht="12.75">
      <c r="B2" s="4"/>
      <c r="C2" s="344" t="s">
        <v>0</v>
      </c>
      <c r="D2" s="344"/>
      <c r="E2" s="344"/>
      <c r="F2" s="344"/>
      <c r="G2" s="344"/>
      <c r="H2" s="344"/>
      <c r="I2" s="344"/>
      <c r="J2" s="4"/>
      <c r="K2" s="4"/>
    </row>
    <row r="3" spans="1:11" ht="12.75">
      <c r="B3" s="4"/>
      <c r="C3" s="344" t="s">
        <v>1</v>
      </c>
      <c r="D3" s="344"/>
      <c r="E3" s="344"/>
      <c r="F3" s="344"/>
      <c r="G3" s="344"/>
      <c r="H3" s="344"/>
      <c r="I3" s="344"/>
      <c r="J3" s="4"/>
      <c r="K3" s="4"/>
    </row>
    <row r="4" spans="1:11" ht="12.75">
      <c r="B4" s="4"/>
      <c r="C4" s="344" t="s">
        <v>2</v>
      </c>
      <c r="D4" s="344"/>
      <c r="E4" s="344"/>
      <c r="F4" s="344"/>
      <c r="G4" s="344"/>
      <c r="H4" s="344"/>
      <c r="I4" s="344"/>
      <c r="J4" s="4"/>
      <c r="K4" s="4"/>
    </row>
    <row r="5" spans="1:11" ht="6" customHeight="1">
      <c r="A5" s="5"/>
      <c r="B5" s="5"/>
      <c r="C5" s="6"/>
      <c r="D5" s="6"/>
      <c r="E5" s="6"/>
      <c r="F5" s="6"/>
      <c r="G5" s="6"/>
      <c r="H5" s="6"/>
      <c r="I5" s="1"/>
      <c r="J5" s="1"/>
      <c r="K5" s="1"/>
    </row>
    <row r="6" spans="1:11" ht="16.5" customHeight="1">
      <c r="A6" s="345" t="s">
        <v>3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</row>
    <row r="7" spans="1:11" s="1" customFormat="1" ht="3" customHeight="1">
      <c r="A7" s="5"/>
      <c r="B7" s="7"/>
      <c r="C7" s="7"/>
      <c r="D7" s="7"/>
      <c r="E7" s="7"/>
      <c r="F7" s="6"/>
      <c r="G7" s="8"/>
      <c r="H7" s="8"/>
    </row>
    <row r="8" spans="1:11" s="1" customFormat="1" ht="15.75" customHeight="1">
      <c r="A8" s="9" t="s">
        <v>4</v>
      </c>
      <c r="B8" s="10"/>
      <c r="C8" s="10"/>
      <c r="D8" s="11"/>
      <c r="E8" s="11"/>
      <c r="F8" s="12"/>
      <c r="G8" s="8"/>
      <c r="H8" s="8"/>
    </row>
    <row r="9" spans="1:11" s="17" customFormat="1" ht="20.100000000000001" customHeight="1">
      <c r="A9" s="13"/>
      <c r="B9" s="343" t="s">
        <v>5</v>
      </c>
      <c r="C9" s="343"/>
      <c r="D9" s="14">
        <v>2020</v>
      </c>
      <c r="E9" s="14">
        <v>2019</v>
      </c>
      <c r="F9" s="15"/>
      <c r="G9" s="343" t="s">
        <v>5</v>
      </c>
      <c r="H9" s="343"/>
      <c r="I9" s="14">
        <v>2020</v>
      </c>
      <c r="J9" s="14">
        <v>2019</v>
      </c>
      <c r="K9" s="16"/>
    </row>
    <row r="10" spans="1:11" s="1" customFormat="1" ht="3" customHeight="1">
      <c r="A10" s="18"/>
      <c r="B10" s="19"/>
      <c r="C10" s="19"/>
      <c r="D10" s="20"/>
      <c r="E10" s="20"/>
      <c r="F10" s="8"/>
      <c r="G10" s="8"/>
      <c r="H10" s="8"/>
      <c r="K10" s="21"/>
    </row>
    <row r="11" spans="1:11" s="26" customFormat="1" ht="12.75">
      <c r="A11" s="22"/>
      <c r="B11" s="347" t="s">
        <v>6</v>
      </c>
      <c r="C11" s="347"/>
      <c r="D11" s="23"/>
      <c r="E11" s="23"/>
      <c r="F11" s="24"/>
      <c r="G11" s="347" t="s">
        <v>7</v>
      </c>
      <c r="H11" s="347"/>
      <c r="I11" s="23"/>
      <c r="J11" s="23"/>
      <c r="K11" s="25"/>
    </row>
    <row r="12" spans="1:11" ht="12.75">
      <c r="A12" s="27"/>
      <c r="B12" s="348" t="s">
        <v>8</v>
      </c>
      <c r="C12" s="348"/>
      <c r="D12" s="28">
        <f>SUM(D13:D20)</f>
        <v>1052375175</v>
      </c>
      <c r="E12" s="28">
        <f>SUM(E13:E20)</f>
        <v>2787178893</v>
      </c>
      <c r="F12" s="24"/>
      <c r="G12" s="347" t="s">
        <v>9</v>
      </c>
      <c r="H12" s="347"/>
      <c r="I12" s="28">
        <f>SUM(I13:I15)</f>
        <v>1200742591</v>
      </c>
      <c r="J12" s="28">
        <f>SUM(J13:J15)</f>
        <v>5973556953</v>
      </c>
      <c r="K12" s="29"/>
    </row>
    <row r="13" spans="1:11">
      <c r="A13" s="30"/>
      <c r="B13" s="346" t="s">
        <v>10</v>
      </c>
      <c r="C13" s="346"/>
      <c r="D13" s="31">
        <v>849933479</v>
      </c>
      <c r="E13" s="31">
        <v>2011323440</v>
      </c>
      <c r="F13" s="24"/>
      <c r="G13" s="346" t="s">
        <v>11</v>
      </c>
      <c r="H13" s="346"/>
      <c r="I13" s="31">
        <v>929744500</v>
      </c>
      <c r="J13" s="31">
        <v>4215962943</v>
      </c>
      <c r="K13" s="29"/>
    </row>
    <row r="14" spans="1:11">
      <c r="A14" s="30"/>
      <c r="B14" s="346" t="s">
        <v>12</v>
      </c>
      <c r="C14" s="346"/>
      <c r="D14" s="31">
        <v>0</v>
      </c>
      <c r="E14" s="31">
        <v>0</v>
      </c>
      <c r="F14" s="24"/>
      <c r="G14" s="346" t="s">
        <v>13</v>
      </c>
      <c r="H14" s="346"/>
      <c r="I14" s="31">
        <v>127737629</v>
      </c>
      <c r="J14" s="31">
        <v>769098568</v>
      </c>
      <c r="K14" s="29"/>
    </row>
    <row r="15" spans="1:11" ht="12" customHeight="1">
      <c r="A15" s="30"/>
      <c r="B15" s="346" t="s">
        <v>14</v>
      </c>
      <c r="C15" s="346"/>
      <c r="D15" s="31">
        <v>0</v>
      </c>
      <c r="E15" s="31">
        <v>0</v>
      </c>
      <c r="F15" s="24"/>
      <c r="G15" s="346" t="s">
        <v>15</v>
      </c>
      <c r="H15" s="346"/>
      <c r="I15" s="31">
        <v>143260462</v>
      </c>
      <c r="J15" s="31">
        <v>988495442</v>
      </c>
      <c r="K15" s="29"/>
    </row>
    <row r="16" spans="1:11" ht="12.75">
      <c r="A16" s="30"/>
      <c r="B16" s="346" t="s">
        <v>16</v>
      </c>
      <c r="C16" s="346"/>
      <c r="D16" s="31">
        <v>145532975</v>
      </c>
      <c r="E16" s="31">
        <v>537315282</v>
      </c>
      <c r="F16" s="24"/>
      <c r="G16" s="32"/>
      <c r="H16" s="33"/>
      <c r="I16" s="34"/>
      <c r="J16" s="34"/>
      <c r="K16" s="29"/>
    </row>
    <row r="17" spans="1:11" ht="12.75">
      <c r="A17" s="30"/>
      <c r="B17" s="346" t="s">
        <v>17</v>
      </c>
      <c r="C17" s="346"/>
      <c r="D17" s="31">
        <v>3638451</v>
      </c>
      <c r="E17" s="31">
        <v>36780097</v>
      </c>
      <c r="F17" s="24"/>
      <c r="G17" s="347" t="s">
        <v>18</v>
      </c>
      <c r="H17" s="347"/>
      <c r="I17" s="28">
        <f>SUM(I18:I26)</f>
        <v>87582122</v>
      </c>
      <c r="J17" s="28">
        <f>SUM(J18:J26)</f>
        <v>423267946</v>
      </c>
      <c r="K17" s="29"/>
    </row>
    <row r="18" spans="1:11">
      <c r="A18" s="30"/>
      <c r="B18" s="346" t="s">
        <v>19</v>
      </c>
      <c r="C18" s="346"/>
      <c r="D18" s="31">
        <v>53270270</v>
      </c>
      <c r="E18" s="31">
        <v>201760074</v>
      </c>
      <c r="F18" s="24"/>
      <c r="G18" s="346" t="s">
        <v>20</v>
      </c>
      <c r="H18" s="346"/>
      <c r="I18" s="31">
        <v>0</v>
      </c>
      <c r="J18" s="31"/>
      <c r="K18" s="29"/>
    </row>
    <row r="19" spans="1:11">
      <c r="A19" s="30"/>
      <c r="B19" s="346" t="s">
        <v>21</v>
      </c>
      <c r="C19" s="346"/>
      <c r="D19" s="31">
        <v>0</v>
      </c>
      <c r="E19" s="31"/>
      <c r="F19" s="24"/>
      <c r="G19" s="346" t="s">
        <v>22</v>
      </c>
      <c r="H19" s="346"/>
      <c r="I19" s="31">
        <v>64043300</v>
      </c>
      <c r="J19" s="31">
        <v>267186121</v>
      </c>
      <c r="K19" s="29"/>
    </row>
    <row r="20" spans="1:11" ht="52.5" customHeight="1">
      <c r="A20" s="30"/>
      <c r="B20" s="349" t="s">
        <v>23</v>
      </c>
      <c r="C20" s="349"/>
      <c r="D20" s="31">
        <v>0</v>
      </c>
      <c r="E20" s="31"/>
      <c r="F20" s="24"/>
      <c r="G20" s="346" t="s">
        <v>24</v>
      </c>
      <c r="H20" s="346"/>
      <c r="I20" s="31">
        <v>1426286</v>
      </c>
      <c r="J20" s="31">
        <v>7010406</v>
      </c>
      <c r="K20" s="29"/>
    </row>
    <row r="21" spans="1:11" ht="12.75">
      <c r="A21" s="27"/>
      <c r="B21" s="32"/>
      <c r="C21" s="33"/>
      <c r="D21" s="34"/>
      <c r="E21" s="34"/>
      <c r="F21" s="24"/>
      <c r="G21" s="346" t="s">
        <v>25</v>
      </c>
      <c r="H21" s="346"/>
      <c r="I21" s="31">
        <v>22112536</v>
      </c>
      <c r="J21" s="31">
        <v>148007041</v>
      </c>
      <c r="K21" s="29"/>
    </row>
    <row r="22" spans="1:11" ht="29.25" customHeight="1">
      <c r="A22" s="27"/>
      <c r="B22" s="348" t="s">
        <v>26</v>
      </c>
      <c r="C22" s="348"/>
      <c r="D22" s="28">
        <f>SUM(D23:D24)</f>
        <v>1251975237</v>
      </c>
      <c r="E22" s="28">
        <f>SUM(E23:E24)</f>
        <v>4921483430</v>
      </c>
      <c r="F22" s="24"/>
      <c r="G22" s="346" t="s">
        <v>27</v>
      </c>
      <c r="H22" s="346"/>
      <c r="I22" s="31">
        <v>0</v>
      </c>
      <c r="J22" s="31"/>
      <c r="K22" s="29"/>
    </row>
    <row r="23" spans="1:11">
      <c r="A23" s="30"/>
      <c r="B23" s="346" t="s">
        <v>28</v>
      </c>
      <c r="C23" s="346"/>
      <c r="D23" s="35">
        <v>1251975237</v>
      </c>
      <c r="E23" s="35">
        <v>4921483430</v>
      </c>
      <c r="F23" s="24"/>
      <c r="G23" s="346" t="s">
        <v>29</v>
      </c>
      <c r="H23" s="346"/>
      <c r="I23" s="31">
        <v>0</v>
      </c>
      <c r="J23" s="31"/>
      <c r="K23" s="29"/>
    </row>
    <row r="24" spans="1:11">
      <c r="A24" s="30"/>
      <c r="B24" s="346" t="s">
        <v>30</v>
      </c>
      <c r="C24" s="346"/>
      <c r="D24" s="35">
        <v>0</v>
      </c>
      <c r="E24" s="35"/>
      <c r="F24" s="24"/>
      <c r="G24" s="346" t="s">
        <v>31</v>
      </c>
      <c r="H24" s="346"/>
      <c r="I24" s="31">
        <v>0</v>
      </c>
      <c r="J24" s="31"/>
      <c r="K24" s="29"/>
    </row>
    <row r="25" spans="1:11" ht="12.75">
      <c r="A25" s="27"/>
      <c r="B25" s="32"/>
      <c r="C25" s="33"/>
      <c r="D25" s="34"/>
      <c r="E25" s="34"/>
      <c r="F25" s="24"/>
      <c r="G25" s="346" t="s">
        <v>32</v>
      </c>
      <c r="H25" s="346"/>
      <c r="I25" s="31">
        <v>0</v>
      </c>
      <c r="J25" s="31">
        <v>735000</v>
      </c>
      <c r="K25" s="29"/>
    </row>
    <row r="26" spans="1:11" ht="12.75">
      <c r="A26" s="30"/>
      <c r="B26" s="348" t="s">
        <v>33</v>
      </c>
      <c r="C26" s="348"/>
      <c r="D26" s="28">
        <f>SUM(D27:D31)</f>
        <v>2284245</v>
      </c>
      <c r="E26" s="28">
        <f>SUM(E27:E31)</f>
        <v>4881266</v>
      </c>
      <c r="F26" s="24"/>
      <c r="G26" s="346" t="s">
        <v>34</v>
      </c>
      <c r="H26" s="346"/>
      <c r="I26" s="31">
        <v>0</v>
      </c>
      <c r="J26" s="31">
        <v>329378</v>
      </c>
      <c r="K26" s="29"/>
    </row>
    <row r="27" spans="1:11" ht="12.75">
      <c r="A27" s="30"/>
      <c r="B27" s="346" t="s">
        <v>35</v>
      </c>
      <c r="C27" s="346"/>
      <c r="D27" s="36">
        <v>163183</v>
      </c>
      <c r="E27" s="36">
        <v>890380</v>
      </c>
      <c r="F27" s="24"/>
      <c r="G27" s="32"/>
      <c r="H27" s="33"/>
      <c r="I27" s="31"/>
      <c r="J27" s="31"/>
      <c r="K27" s="29"/>
    </row>
    <row r="28" spans="1:11" ht="12.75">
      <c r="A28" s="30"/>
      <c r="B28" s="346" t="s">
        <v>36</v>
      </c>
      <c r="C28" s="346"/>
      <c r="D28" s="36">
        <v>0</v>
      </c>
      <c r="E28" s="36"/>
      <c r="F28" s="24"/>
      <c r="G28" s="348" t="s">
        <v>28</v>
      </c>
      <c r="H28" s="348"/>
      <c r="I28" s="37">
        <f>SUM(I29:I31)</f>
        <v>0</v>
      </c>
      <c r="J28" s="37">
        <f>SUM(J29:J31)</f>
        <v>3866667</v>
      </c>
      <c r="K28" s="29"/>
    </row>
    <row r="29" spans="1:11" ht="26.25" customHeight="1">
      <c r="A29" s="30"/>
      <c r="B29" s="349" t="s">
        <v>37</v>
      </c>
      <c r="C29" s="349"/>
      <c r="D29" s="36">
        <v>0</v>
      </c>
      <c r="E29" s="36"/>
      <c r="F29" s="24"/>
      <c r="G29" s="346" t="s">
        <v>38</v>
      </c>
      <c r="H29" s="346"/>
      <c r="I29" s="31">
        <v>0</v>
      </c>
      <c r="J29" s="31">
        <v>0</v>
      </c>
      <c r="K29" s="29"/>
    </row>
    <row r="30" spans="1:11">
      <c r="A30" s="30"/>
      <c r="B30" s="346" t="s">
        <v>39</v>
      </c>
      <c r="C30" s="346"/>
      <c r="D30" s="36">
        <v>0</v>
      </c>
      <c r="E30" s="36"/>
      <c r="F30" s="24"/>
      <c r="G30" s="346" t="s">
        <v>40</v>
      </c>
      <c r="H30" s="346"/>
      <c r="I30" s="31">
        <v>0</v>
      </c>
      <c r="J30" s="31">
        <v>0</v>
      </c>
      <c r="K30" s="29"/>
    </row>
    <row r="31" spans="1:11">
      <c r="A31" s="30"/>
      <c r="B31" s="346" t="s">
        <v>41</v>
      </c>
      <c r="C31" s="346"/>
      <c r="D31" s="36">
        <v>2121062</v>
      </c>
      <c r="E31" s="36">
        <v>3990886</v>
      </c>
      <c r="F31" s="24"/>
      <c r="G31" s="346" t="s">
        <v>42</v>
      </c>
      <c r="H31" s="346"/>
      <c r="I31" s="31">
        <v>0</v>
      </c>
      <c r="J31" s="31">
        <v>3866667</v>
      </c>
      <c r="K31" s="29"/>
    </row>
    <row r="32" spans="1:11" ht="12.75">
      <c r="A32" s="27"/>
      <c r="B32" s="32"/>
      <c r="C32" s="38"/>
      <c r="D32" s="23"/>
      <c r="E32" s="23"/>
      <c r="F32" s="24"/>
      <c r="G32" s="32"/>
      <c r="H32" s="33"/>
      <c r="I32" s="34"/>
      <c r="J32" s="34"/>
      <c r="K32" s="29"/>
    </row>
    <row r="33" spans="1:11" ht="12.75">
      <c r="A33" s="39"/>
      <c r="B33" s="350" t="s">
        <v>43</v>
      </c>
      <c r="C33" s="350"/>
      <c r="D33" s="40">
        <f>D12+D22+D26</f>
        <v>2306634657</v>
      </c>
      <c r="E33" s="40">
        <f>E12+E22+E26</f>
        <v>7713543589</v>
      </c>
      <c r="F33" s="41"/>
      <c r="G33" s="347" t="s">
        <v>44</v>
      </c>
      <c r="H33" s="347"/>
      <c r="I33" s="42">
        <f>SUM(I34:I39)</f>
        <v>54403779</v>
      </c>
      <c r="J33" s="42">
        <f>SUM(J34:J39)</f>
        <v>257243485</v>
      </c>
      <c r="K33" s="29"/>
    </row>
    <row r="34" spans="1:11" ht="12.75">
      <c r="A34" s="27"/>
      <c r="B34" s="350"/>
      <c r="C34" s="350"/>
      <c r="D34" s="23"/>
      <c r="E34" s="23"/>
      <c r="F34" s="24"/>
      <c r="G34" s="346" t="s">
        <v>45</v>
      </c>
      <c r="H34" s="346"/>
      <c r="I34" s="31">
        <v>53798166</v>
      </c>
      <c r="J34" s="31">
        <v>251928256</v>
      </c>
      <c r="K34" s="29"/>
    </row>
    <row r="35" spans="1:11">
      <c r="A35" s="43"/>
      <c r="B35" s="24"/>
      <c r="C35" s="24"/>
      <c r="D35" s="44"/>
      <c r="E35" s="24"/>
      <c r="F35" s="24"/>
      <c r="G35" s="346" t="s">
        <v>46</v>
      </c>
      <c r="H35" s="346"/>
      <c r="I35" s="31">
        <v>0</v>
      </c>
      <c r="J35" s="31"/>
      <c r="K35" s="29"/>
    </row>
    <row r="36" spans="1:11">
      <c r="A36" s="43"/>
      <c r="B36" s="24"/>
      <c r="C36" s="24"/>
      <c r="D36" s="44"/>
      <c r="E36" s="24"/>
      <c r="F36" s="24"/>
      <c r="G36" s="346" t="s">
        <v>47</v>
      </c>
      <c r="H36" s="346"/>
      <c r="I36" s="31">
        <v>605613</v>
      </c>
      <c r="J36" s="31">
        <v>5315229</v>
      </c>
      <c r="K36" s="29"/>
    </row>
    <row r="37" spans="1:11">
      <c r="A37" s="43"/>
      <c r="B37" s="24"/>
      <c r="C37" s="24"/>
      <c r="D37" s="24"/>
      <c r="E37" s="24"/>
      <c r="F37" s="24"/>
      <c r="G37" s="346" t="s">
        <v>48</v>
      </c>
      <c r="H37" s="346"/>
      <c r="I37" s="31">
        <v>0</v>
      </c>
      <c r="J37" s="31"/>
      <c r="K37" s="29"/>
    </row>
    <row r="38" spans="1:11">
      <c r="A38" s="43"/>
      <c r="B38" s="24"/>
      <c r="C38" s="24"/>
      <c r="D38" s="24"/>
      <c r="E38" s="24"/>
      <c r="F38" s="24"/>
      <c r="G38" s="346" t="s">
        <v>49</v>
      </c>
      <c r="H38" s="346"/>
      <c r="I38" s="31">
        <v>0</v>
      </c>
      <c r="J38" s="31"/>
      <c r="K38" s="29"/>
    </row>
    <row r="39" spans="1:11" ht="25.5" customHeight="1">
      <c r="A39" s="43"/>
      <c r="B39" s="24"/>
      <c r="C39" s="24"/>
      <c r="D39" s="24"/>
      <c r="E39" s="24"/>
      <c r="F39" s="24"/>
      <c r="G39" s="348" t="s">
        <v>50</v>
      </c>
      <c r="H39" s="348"/>
      <c r="I39" s="34">
        <v>0</v>
      </c>
      <c r="J39" s="34"/>
      <c r="K39" s="29"/>
    </row>
    <row r="40" spans="1:11" ht="12.75">
      <c r="A40" s="43"/>
      <c r="B40" s="24"/>
      <c r="C40" s="24"/>
      <c r="D40" s="24"/>
      <c r="E40" s="24"/>
      <c r="F40" s="24"/>
      <c r="G40" s="348" t="s">
        <v>51</v>
      </c>
      <c r="H40" s="348"/>
      <c r="I40" s="42">
        <f>SUM(I41:I46)</f>
        <v>26066</v>
      </c>
      <c r="J40" s="42">
        <f>SUM(J41:J46)</f>
        <v>779930</v>
      </c>
      <c r="K40" s="29"/>
    </row>
    <row r="41" spans="1:11" ht="26.25" customHeight="1">
      <c r="A41" s="43"/>
      <c r="B41" s="24"/>
      <c r="C41" s="24"/>
      <c r="D41" s="24"/>
      <c r="E41" s="24"/>
      <c r="F41" s="24"/>
      <c r="G41" s="349" t="s">
        <v>52</v>
      </c>
      <c r="H41" s="349"/>
      <c r="I41" s="31">
        <v>0</v>
      </c>
      <c r="J41" s="31">
        <v>0</v>
      </c>
      <c r="K41" s="29"/>
    </row>
    <row r="42" spans="1:11">
      <c r="A42" s="43"/>
      <c r="B42" s="24"/>
      <c r="C42" s="24"/>
      <c r="D42" s="24"/>
      <c r="E42" s="24"/>
      <c r="F42" s="24"/>
      <c r="G42" s="346" t="s">
        <v>53</v>
      </c>
      <c r="H42" s="346"/>
      <c r="I42" s="31">
        <v>0</v>
      </c>
      <c r="J42" s="31">
        <v>0</v>
      </c>
      <c r="K42" s="29"/>
    </row>
    <row r="43" spans="1:11" ht="12" customHeight="1">
      <c r="A43" s="43"/>
      <c r="B43" s="24"/>
      <c r="C43" s="24"/>
      <c r="D43" s="24"/>
      <c r="E43" s="24"/>
      <c r="F43" s="24"/>
      <c r="G43" s="346" t="s">
        <v>54</v>
      </c>
      <c r="H43" s="346"/>
      <c r="I43" s="31">
        <v>0</v>
      </c>
      <c r="J43" s="31">
        <v>0</v>
      </c>
      <c r="K43" s="29"/>
    </row>
    <row r="44" spans="1:11" ht="25.5" customHeight="1">
      <c r="A44" s="43"/>
      <c r="B44" s="24"/>
      <c r="C44" s="24"/>
      <c r="D44" s="24"/>
      <c r="E44" s="24"/>
      <c r="F44" s="24"/>
      <c r="G44" s="349" t="s">
        <v>55</v>
      </c>
      <c r="H44" s="349"/>
      <c r="I44" s="31">
        <v>0</v>
      </c>
      <c r="J44" s="31">
        <v>0</v>
      </c>
      <c r="K44" s="29"/>
    </row>
    <row r="45" spans="1:11">
      <c r="A45" s="43"/>
      <c r="B45" s="24"/>
      <c r="C45" s="24"/>
      <c r="D45" s="24"/>
      <c r="E45" s="24"/>
      <c r="F45" s="24"/>
      <c r="G45" s="346" t="s">
        <v>56</v>
      </c>
      <c r="H45" s="346"/>
      <c r="I45" s="31">
        <v>0</v>
      </c>
      <c r="J45" s="31">
        <v>0</v>
      </c>
      <c r="K45" s="29"/>
    </row>
    <row r="46" spans="1:11">
      <c r="A46" s="43"/>
      <c r="B46" s="24"/>
      <c r="C46" s="24"/>
      <c r="D46" s="24"/>
      <c r="E46" s="24"/>
      <c r="F46" s="24"/>
      <c r="G46" s="346" t="s">
        <v>57</v>
      </c>
      <c r="H46" s="346"/>
      <c r="I46" s="31">
        <v>26066</v>
      </c>
      <c r="J46" s="31">
        <v>779930</v>
      </c>
      <c r="K46" s="29"/>
    </row>
    <row r="47" spans="1:11" ht="12.75">
      <c r="A47" s="43"/>
      <c r="B47" s="24"/>
      <c r="C47" s="24"/>
      <c r="D47" s="24"/>
      <c r="E47" s="24"/>
      <c r="F47" s="24"/>
      <c r="G47" s="32"/>
      <c r="H47" s="33"/>
      <c r="I47" s="34"/>
      <c r="J47" s="34"/>
      <c r="K47" s="29"/>
    </row>
    <row r="48" spans="1:11" ht="12.75">
      <c r="A48" s="43"/>
      <c r="B48" s="24"/>
      <c r="C48" s="24"/>
      <c r="D48" s="24"/>
      <c r="E48" s="24"/>
      <c r="F48" s="24"/>
      <c r="G48" s="348" t="s">
        <v>58</v>
      </c>
      <c r="H48" s="348"/>
      <c r="I48" s="42">
        <f>SUM(I49)</f>
        <v>0</v>
      </c>
      <c r="J48" s="42">
        <f>SUM(J49)</f>
        <v>4391971</v>
      </c>
      <c r="K48" s="29"/>
    </row>
    <row r="49" spans="1:11">
      <c r="A49" s="43"/>
      <c r="B49" s="24"/>
      <c r="C49" s="24"/>
      <c r="D49" s="24"/>
      <c r="E49" s="24"/>
      <c r="F49" s="24"/>
      <c r="G49" s="346" t="s">
        <v>59</v>
      </c>
      <c r="H49" s="346"/>
      <c r="I49" s="31"/>
      <c r="J49" s="31">
        <v>4391971</v>
      </c>
      <c r="K49" s="29"/>
    </row>
    <row r="50" spans="1:11" ht="12.75">
      <c r="A50" s="43"/>
      <c r="B50" s="24"/>
      <c r="C50" s="24"/>
      <c r="D50" s="24"/>
      <c r="E50" s="24"/>
      <c r="F50" s="24"/>
      <c r="G50" s="32"/>
      <c r="H50" s="33"/>
      <c r="I50" s="34"/>
      <c r="J50" s="34"/>
      <c r="K50" s="29"/>
    </row>
    <row r="51" spans="1:11" ht="12.75">
      <c r="A51" s="43"/>
      <c r="B51" s="24"/>
      <c r="C51" s="24"/>
      <c r="D51" s="24"/>
      <c r="E51" s="24"/>
      <c r="F51" s="24"/>
      <c r="G51" s="350" t="s">
        <v>60</v>
      </c>
      <c r="H51" s="350"/>
      <c r="I51" s="45">
        <f>I12+I17+I28+I33+I40+I48</f>
        <v>1342754558</v>
      </c>
      <c r="J51" s="45">
        <f>J12+J17+J28+J33+J40+J48</f>
        <v>6663106952</v>
      </c>
      <c r="K51" s="46"/>
    </row>
    <row r="52" spans="1:11" ht="12.75">
      <c r="A52" s="43"/>
      <c r="B52" s="24"/>
      <c r="C52" s="24"/>
      <c r="D52" s="24"/>
      <c r="E52" s="24"/>
      <c r="F52" s="24"/>
      <c r="G52" s="47"/>
      <c r="H52" s="47"/>
      <c r="I52" s="34"/>
      <c r="J52" s="34"/>
      <c r="K52" s="46"/>
    </row>
    <row r="53" spans="1:11" ht="12.75">
      <c r="A53" s="43"/>
      <c r="B53" s="24"/>
      <c r="C53" s="24"/>
      <c r="D53" s="24"/>
      <c r="E53" s="24"/>
      <c r="F53" s="24"/>
      <c r="G53" s="351" t="s">
        <v>61</v>
      </c>
      <c r="H53" s="351"/>
      <c r="I53" s="45">
        <f>D33-I51</f>
        <v>963880099</v>
      </c>
      <c r="J53" s="45">
        <f>E33-J51</f>
        <v>1050436637</v>
      </c>
      <c r="K53" s="46"/>
    </row>
    <row r="54" spans="1:11" ht="6" customHeight="1">
      <c r="A54" s="48"/>
      <c r="B54" s="49"/>
      <c r="C54" s="49"/>
      <c r="D54" s="49"/>
      <c r="E54" s="49"/>
      <c r="F54" s="49"/>
      <c r="G54" s="50"/>
      <c r="H54" s="50"/>
      <c r="I54" s="49"/>
      <c r="J54" s="49"/>
      <c r="K54" s="51"/>
    </row>
    <row r="55" spans="1:11" ht="6" customHeight="1">
      <c r="A55" s="1"/>
      <c r="B55" s="1"/>
      <c r="C55" s="1"/>
      <c r="D55" s="1"/>
      <c r="E55" s="1"/>
      <c r="F55" s="1"/>
      <c r="G55" s="8"/>
      <c r="H55" s="8"/>
      <c r="I55" s="1"/>
      <c r="J55" s="1"/>
      <c r="K55" s="1"/>
    </row>
    <row r="56" spans="1:11" ht="6" customHeight="1">
      <c r="A56" s="49"/>
      <c r="B56" s="52"/>
      <c r="C56" s="53"/>
      <c r="D56" s="54"/>
      <c r="E56" s="54"/>
      <c r="F56" s="49"/>
      <c r="G56" s="55"/>
      <c r="H56" s="56"/>
      <c r="I56" s="54"/>
      <c r="J56" s="54"/>
      <c r="K56" s="49"/>
    </row>
    <row r="57" spans="1:11" ht="6" customHeight="1">
      <c r="A57" s="1"/>
      <c r="B57" s="33"/>
      <c r="C57" s="57"/>
      <c r="D57" s="58"/>
      <c r="E57" s="58"/>
      <c r="F57" s="1"/>
      <c r="G57" s="59"/>
      <c r="H57" s="60"/>
      <c r="I57" s="58"/>
      <c r="J57" s="58"/>
      <c r="K57" s="1"/>
    </row>
    <row r="58" spans="1:11" ht="15" customHeight="1">
      <c r="B58" s="352" t="s">
        <v>62</v>
      </c>
      <c r="C58" s="352"/>
      <c r="D58" s="352"/>
      <c r="E58" s="352"/>
      <c r="F58" s="352"/>
      <c r="G58" s="352"/>
      <c r="H58" s="352"/>
      <c r="I58" s="352"/>
      <c r="J58" s="352"/>
    </row>
    <row r="59" spans="1:11" ht="9.75" customHeight="1">
      <c r="B59" s="33"/>
      <c r="C59" s="57"/>
      <c r="D59" s="58"/>
      <c r="E59" s="58"/>
      <c r="G59" s="59"/>
      <c r="H59" s="57"/>
      <c r="I59" s="58"/>
      <c r="J59" s="58"/>
    </row>
    <row r="60" spans="1:11" ht="3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 ht="14.1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ht="14.1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1" ht="9.9499999999999993" customHeight="1">
      <c r="D63" s="62"/>
    </row>
    <row r="64" spans="1:11">
      <c r="D64" s="62"/>
    </row>
    <row r="65" spans="4:4">
      <c r="D65" s="62"/>
    </row>
  </sheetData>
  <sheetProtection formatCells="0" selectLockedCells="1"/>
  <mergeCells count="66">
    <mergeCell ref="G51:H51"/>
    <mergeCell ref="G53:H53"/>
    <mergeCell ref="B58:J58"/>
    <mergeCell ref="G43:H43"/>
    <mergeCell ref="G44:H44"/>
    <mergeCell ref="G45:H45"/>
    <mergeCell ref="G46:H46"/>
    <mergeCell ref="G48:H48"/>
    <mergeCell ref="G49:H49"/>
    <mergeCell ref="G42:H42"/>
    <mergeCell ref="B33:C33"/>
    <mergeCell ref="G33:H33"/>
    <mergeCell ref="B34:C34"/>
    <mergeCell ref="G34:H34"/>
    <mergeCell ref="G35:H35"/>
    <mergeCell ref="G36:H36"/>
    <mergeCell ref="G37:H37"/>
    <mergeCell ref="G38:H38"/>
    <mergeCell ref="G39:H39"/>
    <mergeCell ref="G40:H40"/>
    <mergeCell ref="G41:H41"/>
    <mergeCell ref="B29:C29"/>
    <mergeCell ref="G29:H29"/>
    <mergeCell ref="B30:C30"/>
    <mergeCell ref="G30:H30"/>
    <mergeCell ref="B31:C31"/>
    <mergeCell ref="G31:H31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A6:K6"/>
  </mergeCells>
  <printOptions verticalCentered="1"/>
  <pageMargins left="1.2598425196850394" right="0" top="0.94488188976377963" bottom="0.70866141732283472" header="0" footer="0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A25" zoomScaleNormal="100" zoomScalePageLayoutView="80" workbookViewId="0">
      <selection activeCell="I71" sqref="I71"/>
    </sheetView>
  </sheetViews>
  <sheetFormatPr baseColWidth="10" defaultColWidth="11.42578125" defaultRowHeight="12"/>
  <cols>
    <col min="1" max="1" width="4.85546875" style="68" customWidth="1"/>
    <col min="2" max="2" width="27.5703125" style="69" customWidth="1"/>
    <col min="3" max="3" width="37.85546875" style="68" customWidth="1"/>
    <col min="4" max="5" width="21" style="68" customWidth="1"/>
    <col min="6" max="6" width="6" style="70" customWidth="1"/>
    <col min="7" max="8" width="27.5703125" style="68" customWidth="1"/>
    <col min="9" max="10" width="21" style="68" customWidth="1"/>
    <col min="11" max="11" width="6.7109375" style="75" customWidth="1"/>
    <col min="12" max="12" width="1.7109375" style="67" customWidth="1"/>
    <col min="13" max="16384" width="11.42578125" style="68"/>
  </cols>
  <sheetData>
    <row r="1" spans="1:12" ht="6" customHeight="1">
      <c r="A1" s="63"/>
      <c r="B1" s="64"/>
      <c r="C1" s="63"/>
      <c r="D1" s="65"/>
      <c r="E1" s="65"/>
      <c r="F1" s="66"/>
      <c r="G1" s="65"/>
      <c r="H1" s="65"/>
      <c r="I1" s="65"/>
      <c r="J1" s="63"/>
      <c r="K1" s="63"/>
    </row>
    <row r="2" spans="1:12" ht="6" customHeight="1">
      <c r="K2" s="68"/>
      <c r="L2" s="69"/>
    </row>
    <row r="3" spans="1:12" ht="14.1" customHeight="1">
      <c r="B3" s="71"/>
      <c r="C3" s="359"/>
      <c r="D3" s="359"/>
      <c r="E3" s="359"/>
      <c r="F3" s="359"/>
      <c r="G3" s="359"/>
      <c r="H3" s="359"/>
      <c r="I3" s="359"/>
      <c r="J3" s="71"/>
      <c r="K3" s="71"/>
      <c r="L3" s="69"/>
    </row>
    <row r="4" spans="1:12" ht="14.1" customHeight="1">
      <c r="B4" s="71"/>
      <c r="C4" s="359" t="s">
        <v>63</v>
      </c>
      <c r="D4" s="359"/>
      <c r="E4" s="359"/>
      <c r="F4" s="359"/>
      <c r="G4" s="359"/>
      <c r="H4" s="359"/>
      <c r="I4" s="359"/>
      <c r="J4" s="71"/>
      <c r="K4" s="71"/>
    </row>
    <row r="5" spans="1:12" ht="14.1" customHeight="1">
      <c r="B5" s="71"/>
      <c r="C5" s="359" t="s">
        <v>64</v>
      </c>
      <c r="D5" s="359"/>
      <c r="E5" s="359"/>
      <c r="F5" s="359"/>
      <c r="G5" s="359"/>
      <c r="H5" s="359"/>
      <c r="I5" s="359"/>
      <c r="J5" s="71"/>
      <c r="K5" s="71"/>
    </row>
    <row r="6" spans="1:12" ht="14.1" customHeight="1">
      <c r="B6" s="72"/>
      <c r="C6" s="360" t="s">
        <v>2</v>
      </c>
      <c r="D6" s="360"/>
      <c r="E6" s="360"/>
      <c r="F6" s="360"/>
      <c r="G6" s="360"/>
      <c r="H6" s="360"/>
      <c r="I6" s="360"/>
      <c r="J6" s="72"/>
      <c r="K6" s="72"/>
    </row>
    <row r="7" spans="1:12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2" ht="12.75" customHeight="1">
      <c r="A8" s="72" t="s">
        <v>65</v>
      </c>
      <c r="B8" s="72"/>
      <c r="C8" s="72"/>
      <c r="D8" s="72"/>
      <c r="E8" s="72"/>
      <c r="F8" s="73"/>
      <c r="G8" s="72"/>
      <c r="H8" s="72"/>
      <c r="I8" s="72"/>
      <c r="J8" s="72"/>
      <c r="K8" s="68"/>
      <c r="L8" s="69"/>
    </row>
    <row r="9" spans="1:12" ht="3" customHeight="1">
      <c r="A9" s="72"/>
      <c r="B9" s="74"/>
      <c r="C9" s="72"/>
      <c r="D9" s="72"/>
      <c r="E9" s="72"/>
      <c r="F9" s="73"/>
      <c r="G9" s="72"/>
      <c r="H9" s="72"/>
      <c r="I9" s="72"/>
      <c r="J9" s="72"/>
    </row>
    <row r="10" spans="1:12" s="79" customFormat="1" ht="15" customHeight="1">
      <c r="A10" s="353"/>
      <c r="B10" s="355" t="s">
        <v>66</v>
      </c>
      <c r="C10" s="355"/>
      <c r="D10" s="76" t="s">
        <v>67</v>
      </c>
      <c r="E10" s="76"/>
      <c r="F10" s="357"/>
      <c r="G10" s="355" t="s">
        <v>66</v>
      </c>
      <c r="H10" s="355"/>
      <c r="I10" s="76" t="s">
        <v>67</v>
      </c>
      <c r="J10" s="76"/>
      <c r="K10" s="77"/>
      <c r="L10" s="78"/>
    </row>
    <row r="11" spans="1:12" s="79" customFormat="1" ht="15" customHeight="1">
      <c r="A11" s="354"/>
      <c r="B11" s="356"/>
      <c r="C11" s="356"/>
      <c r="D11" s="80">
        <v>2020</v>
      </c>
      <c r="E11" s="80">
        <v>2019</v>
      </c>
      <c r="F11" s="358"/>
      <c r="G11" s="356"/>
      <c r="H11" s="356"/>
      <c r="I11" s="80">
        <v>2020</v>
      </c>
      <c r="J11" s="80">
        <v>2019</v>
      </c>
      <c r="K11" s="81"/>
      <c r="L11" s="78"/>
    </row>
    <row r="12" spans="1:12" ht="3" customHeight="1">
      <c r="A12" s="82"/>
      <c r="B12" s="74"/>
      <c r="C12" s="72"/>
      <c r="D12" s="72"/>
      <c r="E12" s="72"/>
      <c r="F12" s="73"/>
      <c r="G12" s="72"/>
      <c r="H12" s="72"/>
      <c r="I12" s="72"/>
      <c r="J12" s="72"/>
      <c r="K12" s="83"/>
      <c r="L12" s="69"/>
    </row>
    <row r="13" spans="1:12" ht="3" customHeight="1">
      <c r="A13" s="82"/>
      <c r="B13" s="74"/>
      <c r="C13" s="72"/>
      <c r="D13" s="72"/>
      <c r="E13" s="72"/>
      <c r="F13" s="73"/>
      <c r="G13" s="72"/>
      <c r="H13" s="72"/>
      <c r="I13" s="72"/>
      <c r="J13" s="72"/>
      <c r="K13" s="83"/>
    </row>
    <row r="14" spans="1:12">
      <c r="A14" s="84"/>
      <c r="B14" s="362" t="s">
        <v>68</v>
      </c>
      <c r="C14" s="362"/>
      <c r="D14" s="85"/>
      <c r="E14" s="86"/>
      <c r="G14" s="362" t="s">
        <v>69</v>
      </c>
      <c r="H14" s="362"/>
      <c r="I14" s="87"/>
      <c r="J14" s="87"/>
      <c r="K14" s="83"/>
    </row>
    <row r="15" spans="1:12" ht="5.0999999999999996" customHeight="1">
      <c r="A15" s="84"/>
      <c r="B15" s="88"/>
      <c r="C15" s="87"/>
      <c r="D15" s="89"/>
      <c r="E15" s="89"/>
      <c r="G15" s="88"/>
      <c r="H15" s="87"/>
      <c r="I15" s="90"/>
      <c r="J15" s="90"/>
      <c r="K15" s="83"/>
    </row>
    <row r="16" spans="1:12">
      <c r="A16" s="84"/>
      <c r="B16" s="363" t="s">
        <v>70</v>
      </c>
      <c r="C16" s="363"/>
      <c r="D16" s="89"/>
      <c r="E16" s="89"/>
      <c r="G16" s="363" t="s">
        <v>71</v>
      </c>
      <c r="H16" s="363"/>
      <c r="I16" s="89"/>
      <c r="J16" s="89"/>
      <c r="K16" s="83"/>
    </row>
    <row r="17" spans="1:11" ht="5.0999999999999996" customHeight="1">
      <c r="A17" s="84"/>
      <c r="B17" s="91"/>
      <c r="C17" s="92"/>
      <c r="D17" s="89"/>
      <c r="E17" s="89"/>
      <c r="G17" s="91"/>
      <c r="H17" s="92"/>
      <c r="I17" s="89"/>
      <c r="J17" s="89"/>
      <c r="K17" s="83"/>
    </row>
    <row r="18" spans="1:11">
      <c r="A18" s="84"/>
      <c r="B18" s="364" t="s">
        <v>72</v>
      </c>
      <c r="C18" s="364"/>
      <c r="D18" s="93">
        <v>1117300406</v>
      </c>
      <c r="E18" s="93">
        <v>620793418</v>
      </c>
      <c r="F18" s="94"/>
      <c r="G18" s="364" t="s">
        <v>73</v>
      </c>
      <c r="H18" s="364"/>
      <c r="I18" s="93">
        <v>1163694260</v>
      </c>
      <c r="J18" s="93">
        <v>1708095472</v>
      </c>
      <c r="K18" s="95"/>
    </row>
    <row r="19" spans="1:11" ht="12" customHeight="1">
      <c r="A19" s="84"/>
      <c r="B19" s="364" t="s">
        <v>74</v>
      </c>
      <c r="C19" s="364"/>
      <c r="D19" s="93">
        <v>727062580</v>
      </c>
      <c r="E19" s="93">
        <v>903678077</v>
      </c>
      <c r="F19" s="94"/>
      <c r="G19" s="364" t="s">
        <v>75</v>
      </c>
      <c r="H19" s="364"/>
      <c r="I19" s="93">
        <v>24544</v>
      </c>
      <c r="J19" s="93">
        <v>24544</v>
      </c>
      <c r="K19" s="95"/>
    </row>
    <row r="20" spans="1:11" ht="12" customHeight="1">
      <c r="A20" s="84"/>
      <c r="B20" s="364" t="s">
        <v>76</v>
      </c>
      <c r="C20" s="364"/>
      <c r="D20" s="93">
        <v>29924025</v>
      </c>
      <c r="E20" s="93">
        <v>29924024</v>
      </c>
      <c r="F20" s="94"/>
      <c r="G20" s="364" t="s">
        <v>77</v>
      </c>
      <c r="H20" s="364"/>
      <c r="I20" s="93">
        <v>27258508</v>
      </c>
      <c r="J20" s="93">
        <v>37750688</v>
      </c>
      <c r="K20" s="95"/>
    </row>
    <row r="21" spans="1:11">
      <c r="A21" s="84"/>
      <c r="B21" s="364" t="s">
        <v>78</v>
      </c>
      <c r="C21" s="364"/>
      <c r="D21" s="93">
        <v>0</v>
      </c>
      <c r="E21" s="93">
        <v>0</v>
      </c>
      <c r="F21" s="94"/>
      <c r="G21" s="364" t="s">
        <v>79</v>
      </c>
      <c r="H21" s="364"/>
      <c r="I21" s="93">
        <v>0</v>
      </c>
      <c r="J21" s="93">
        <v>0</v>
      </c>
      <c r="K21" s="95"/>
    </row>
    <row r="22" spans="1:11">
      <c r="A22" s="84"/>
      <c r="B22" s="364" t="s">
        <v>80</v>
      </c>
      <c r="C22" s="364"/>
      <c r="D22" s="93">
        <v>3106405</v>
      </c>
      <c r="E22" s="93">
        <v>8544093</v>
      </c>
      <c r="F22" s="94"/>
      <c r="G22" s="364" t="s">
        <v>81</v>
      </c>
      <c r="H22" s="364"/>
      <c r="I22" s="93">
        <v>0</v>
      </c>
      <c r="J22" s="93">
        <v>0</v>
      </c>
      <c r="K22" s="95"/>
    </row>
    <row r="23" spans="1:11" ht="25.5" customHeight="1">
      <c r="A23" s="84"/>
      <c r="B23" s="364" t="s">
        <v>82</v>
      </c>
      <c r="C23" s="364"/>
      <c r="D23" s="93">
        <v>0</v>
      </c>
      <c r="E23" s="93">
        <v>0</v>
      </c>
      <c r="F23" s="94"/>
      <c r="G23" s="365" t="s">
        <v>83</v>
      </c>
      <c r="H23" s="365"/>
      <c r="I23" s="93">
        <v>0</v>
      </c>
      <c r="J23" s="93">
        <v>0</v>
      </c>
      <c r="K23" s="95"/>
    </row>
    <row r="24" spans="1:11">
      <c r="A24" s="84"/>
      <c r="B24" s="364" t="s">
        <v>84</v>
      </c>
      <c r="C24" s="364"/>
      <c r="D24" s="93">
        <v>0</v>
      </c>
      <c r="E24" s="93">
        <v>0</v>
      </c>
      <c r="F24" s="94"/>
      <c r="G24" s="364" t="s">
        <v>85</v>
      </c>
      <c r="H24" s="364"/>
      <c r="I24" s="93">
        <v>0</v>
      </c>
      <c r="J24" s="93">
        <v>0</v>
      </c>
      <c r="K24" s="95"/>
    </row>
    <row r="25" spans="1:11">
      <c r="A25" s="84"/>
      <c r="B25" s="96"/>
      <c r="C25" s="97"/>
      <c r="D25" s="98"/>
      <c r="E25" s="98"/>
      <c r="G25" s="364" t="s">
        <v>86</v>
      </c>
      <c r="H25" s="364"/>
      <c r="I25" s="93">
        <v>5991608</v>
      </c>
      <c r="J25" s="93">
        <v>3980724</v>
      </c>
      <c r="K25" s="95"/>
    </row>
    <row r="26" spans="1:11">
      <c r="A26" s="99"/>
      <c r="B26" s="363" t="s">
        <v>87</v>
      </c>
      <c r="C26" s="363"/>
      <c r="D26" s="100">
        <f>SUM(D18:D24)</f>
        <v>1877393416</v>
      </c>
      <c r="E26" s="100">
        <f>SUM(E18:E24)</f>
        <v>1562939612</v>
      </c>
      <c r="F26" s="101"/>
      <c r="G26" s="88"/>
      <c r="H26" s="87"/>
      <c r="I26" s="102"/>
      <c r="J26" s="102"/>
      <c r="K26" s="83"/>
    </row>
    <row r="27" spans="1:11">
      <c r="A27" s="99"/>
      <c r="B27" s="88"/>
      <c r="C27" s="103"/>
      <c r="D27" s="102"/>
      <c r="E27" s="102"/>
      <c r="F27" s="101"/>
      <c r="G27" s="363" t="s">
        <v>88</v>
      </c>
      <c r="H27" s="363"/>
      <c r="I27" s="100">
        <f>SUM(I18:I25)</f>
        <v>1196968920</v>
      </c>
      <c r="J27" s="100">
        <f>SUM(J18:J25)</f>
        <v>1749851428</v>
      </c>
      <c r="K27" s="83"/>
    </row>
    <row r="28" spans="1:11">
      <c r="A28" s="84"/>
      <c r="B28" s="96"/>
      <c r="C28" s="96"/>
      <c r="D28" s="98"/>
      <c r="E28" s="98"/>
      <c r="G28" s="104"/>
      <c r="H28" s="97"/>
      <c r="I28" s="98"/>
      <c r="J28" s="98"/>
      <c r="K28" s="83"/>
    </row>
    <row r="29" spans="1:11">
      <c r="A29" s="84"/>
      <c r="B29" s="363" t="s">
        <v>89</v>
      </c>
      <c r="C29" s="363"/>
      <c r="D29" s="89"/>
      <c r="E29" s="89"/>
      <c r="G29" s="363" t="s">
        <v>90</v>
      </c>
      <c r="H29" s="363"/>
      <c r="I29" s="89"/>
      <c r="J29" s="89"/>
      <c r="K29" s="83"/>
    </row>
    <row r="30" spans="1:11">
      <c r="A30" s="84"/>
      <c r="B30" s="96"/>
      <c r="C30" s="96"/>
      <c r="D30" s="98"/>
      <c r="E30" s="98"/>
      <c r="G30" s="96"/>
      <c r="H30" s="97"/>
      <c r="I30" s="98"/>
      <c r="J30" s="98"/>
      <c r="K30" s="83"/>
    </row>
    <row r="31" spans="1:11" ht="12" customHeight="1">
      <c r="A31" s="84"/>
      <c r="B31" s="364" t="s">
        <v>91</v>
      </c>
      <c r="C31" s="364"/>
      <c r="D31" s="93">
        <v>139319606</v>
      </c>
      <c r="E31" s="93">
        <v>98942151</v>
      </c>
      <c r="F31" s="94"/>
      <c r="G31" s="364" t="s">
        <v>92</v>
      </c>
      <c r="H31" s="364"/>
      <c r="I31" s="93">
        <v>0</v>
      </c>
      <c r="J31" s="93">
        <v>0</v>
      </c>
      <c r="K31" s="95"/>
    </row>
    <row r="32" spans="1:11" ht="12" customHeight="1">
      <c r="A32" s="84"/>
      <c r="B32" s="364" t="s">
        <v>93</v>
      </c>
      <c r="C32" s="364"/>
      <c r="D32" s="93">
        <v>10664660</v>
      </c>
      <c r="E32" s="93">
        <v>10674881</v>
      </c>
      <c r="F32" s="94"/>
      <c r="G32" s="364" t="s">
        <v>94</v>
      </c>
      <c r="H32" s="364"/>
      <c r="I32" s="93">
        <v>0</v>
      </c>
      <c r="J32" s="93">
        <v>0</v>
      </c>
      <c r="K32" s="95"/>
    </row>
    <row r="33" spans="1:11" ht="12" customHeight="1">
      <c r="A33" s="84"/>
      <c r="B33" s="364" t="s">
        <v>95</v>
      </c>
      <c r="C33" s="364"/>
      <c r="D33" s="93">
        <v>33719375519</v>
      </c>
      <c r="E33" s="93">
        <v>33726765350</v>
      </c>
      <c r="F33" s="94"/>
      <c r="G33" s="364" t="s">
        <v>96</v>
      </c>
      <c r="H33" s="364"/>
      <c r="I33" s="93">
        <v>2585670383</v>
      </c>
      <c r="J33" s="93">
        <v>2585670383</v>
      </c>
      <c r="K33" s="95"/>
    </row>
    <row r="34" spans="1:11">
      <c r="A34" s="84"/>
      <c r="B34" s="364" t="s">
        <v>97</v>
      </c>
      <c r="C34" s="364"/>
      <c r="D34" s="93">
        <v>1933817872</v>
      </c>
      <c r="E34" s="93">
        <v>1934031513</v>
      </c>
      <c r="F34" s="94"/>
      <c r="G34" s="364" t="s">
        <v>98</v>
      </c>
      <c r="H34" s="364"/>
      <c r="I34" s="93">
        <v>0</v>
      </c>
      <c r="J34" s="93">
        <v>0</v>
      </c>
      <c r="K34" s="95"/>
    </row>
    <row r="35" spans="1:11" ht="26.25" customHeight="1">
      <c r="A35" s="84"/>
      <c r="B35" s="364" t="s">
        <v>99</v>
      </c>
      <c r="C35" s="364"/>
      <c r="D35" s="93">
        <v>18739774</v>
      </c>
      <c r="E35" s="93">
        <v>18713094</v>
      </c>
      <c r="F35" s="94"/>
      <c r="G35" s="365" t="s">
        <v>100</v>
      </c>
      <c r="H35" s="365"/>
      <c r="I35" s="93">
        <v>0</v>
      </c>
      <c r="J35" s="93">
        <v>0</v>
      </c>
      <c r="K35" s="95"/>
    </row>
    <row r="36" spans="1:11" ht="12" customHeight="1">
      <c r="A36" s="84"/>
      <c r="B36" s="364" t="s">
        <v>101</v>
      </c>
      <c r="C36" s="364"/>
      <c r="D36" s="93">
        <v>0</v>
      </c>
      <c r="E36" s="93">
        <v>0</v>
      </c>
      <c r="F36" s="94"/>
      <c r="G36" s="364" t="s">
        <v>102</v>
      </c>
      <c r="H36" s="364"/>
      <c r="I36" s="93">
        <v>2250074</v>
      </c>
      <c r="J36" s="93">
        <v>2250074</v>
      </c>
      <c r="K36" s="95"/>
    </row>
    <row r="37" spans="1:11">
      <c r="A37" s="84"/>
      <c r="B37" s="364" t="s">
        <v>103</v>
      </c>
      <c r="C37" s="364"/>
      <c r="D37" s="93">
        <v>148748360</v>
      </c>
      <c r="E37" s="93">
        <v>148748360</v>
      </c>
      <c r="F37" s="94"/>
      <c r="G37" s="96"/>
      <c r="H37" s="97"/>
      <c r="I37" s="98"/>
      <c r="J37" s="98"/>
      <c r="K37" s="83"/>
    </row>
    <row r="38" spans="1:11" ht="12" customHeight="1">
      <c r="A38" s="84"/>
      <c r="B38" s="364" t="s">
        <v>104</v>
      </c>
      <c r="C38" s="364"/>
      <c r="D38" s="93">
        <v>0</v>
      </c>
      <c r="E38" s="93">
        <v>0</v>
      </c>
      <c r="F38" s="94"/>
      <c r="G38" s="363" t="s">
        <v>105</v>
      </c>
      <c r="H38" s="363"/>
      <c r="I38" s="100">
        <f>SUM(I31:I36)</f>
        <v>2587920457</v>
      </c>
      <c r="J38" s="100">
        <f>SUM(J31:J36)</f>
        <v>2587920457</v>
      </c>
      <c r="K38" s="83"/>
    </row>
    <row r="39" spans="1:11">
      <c r="A39" s="84"/>
      <c r="B39" s="364" t="s">
        <v>106</v>
      </c>
      <c r="C39" s="364"/>
      <c r="D39" s="93">
        <v>0</v>
      </c>
      <c r="E39" s="93">
        <v>0</v>
      </c>
      <c r="F39" s="94"/>
      <c r="G39" s="88"/>
      <c r="H39" s="103"/>
      <c r="I39" s="102"/>
      <c r="J39" s="102"/>
      <c r="K39" s="83"/>
    </row>
    <row r="40" spans="1:11">
      <c r="A40" s="84"/>
      <c r="B40" s="96"/>
      <c r="C40" s="97"/>
      <c r="D40" s="98"/>
      <c r="E40" s="98"/>
      <c r="G40" s="363" t="s">
        <v>107</v>
      </c>
      <c r="H40" s="363"/>
      <c r="I40" s="100">
        <f>I27+I38</f>
        <v>3784889377</v>
      </c>
      <c r="J40" s="100">
        <f>J27+J38</f>
        <v>4337771885</v>
      </c>
      <c r="K40" s="83"/>
    </row>
    <row r="41" spans="1:11" ht="12" customHeight="1">
      <c r="A41" s="99"/>
      <c r="B41" s="363" t="s">
        <v>108</v>
      </c>
      <c r="C41" s="363"/>
      <c r="D41" s="100">
        <f>SUM(D31:D39)</f>
        <v>35970665791</v>
      </c>
      <c r="E41" s="100">
        <f>SUM(E31:E39)</f>
        <v>35937875349</v>
      </c>
      <c r="F41" s="101"/>
      <c r="G41" s="88"/>
      <c r="H41" s="105"/>
      <c r="I41" s="102"/>
      <c r="J41" s="102"/>
      <c r="K41" s="83"/>
    </row>
    <row r="42" spans="1:11">
      <c r="A42" s="84"/>
      <c r="B42" s="96"/>
      <c r="C42" s="88"/>
      <c r="D42" s="98"/>
      <c r="E42" s="98"/>
      <c r="G42" s="362" t="s">
        <v>109</v>
      </c>
      <c r="H42" s="362"/>
      <c r="I42" s="98"/>
      <c r="J42" s="98"/>
      <c r="K42" s="83"/>
    </row>
    <row r="43" spans="1:11">
      <c r="A43" s="84"/>
      <c r="B43" s="363" t="s">
        <v>110</v>
      </c>
      <c r="C43" s="363"/>
      <c r="D43" s="106">
        <f>D26+D41</f>
        <v>37848059207</v>
      </c>
      <c r="E43" s="106">
        <f>E26+E41</f>
        <v>37500814961</v>
      </c>
      <c r="G43" s="88"/>
      <c r="H43" s="105"/>
      <c r="I43" s="98"/>
      <c r="J43" s="98"/>
      <c r="K43" s="83"/>
    </row>
    <row r="44" spans="1:11">
      <c r="A44" s="84"/>
      <c r="B44" s="96"/>
      <c r="C44" s="96"/>
      <c r="D44" s="98"/>
      <c r="E44" s="98"/>
      <c r="G44" s="363" t="s">
        <v>111</v>
      </c>
      <c r="H44" s="363"/>
      <c r="I44" s="100">
        <f>SUM(I46:I48)</f>
        <v>12719204502</v>
      </c>
      <c r="J44" s="100">
        <f>SUM(J46:J48)</f>
        <v>12772679762</v>
      </c>
      <c r="K44" s="83"/>
    </row>
    <row r="45" spans="1:11">
      <c r="A45" s="84"/>
      <c r="B45" s="96"/>
      <c r="C45" s="96"/>
      <c r="D45" s="98"/>
      <c r="E45" s="98"/>
      <c r="G45" s="96"/>
      <c r="H45" s="86"/>
      <c r="I45" s="98"/>
      <c r="J45" s="98"/>
      <c r="K45" s="83"/>
    </row>
    <row r="46" spans="1:11">
      <c r="A46" s="84"/>
      <c r="B46" s="96"/>
      <c r="C46" s="96"/>
      <c r="D46" s="98"/>
      <c r="E46" s="98"/>
      <c r="G46" s="364" t="s">
        <v>40</v>
      </c>
      <c r="H46" s="364"/>
      <c r="I46" s="93">
        <v>37525895</v>
      </c>
      <c r="J46" s="93">
        <v>37514702</v>
      </c>
      <c r="K46" s="95"/>
    </row>
    <row r="47" spans="1:11">
      <c r="A47" s="84"/>
      <c r="B47" s="96"/>
      <c r="C47" s="366" t="s">
        <v>112</v>
      </c>
      <c r="D47" s="366"/>
      <c r="E47" s="98"/>
      <c r="G47" s="364" t="s">
        <v>113</v>
      </c>
      <c r="H47" s="364"/>
      <c r="I47" s="93">
        <v>12533488396</v>
      </c>
      <c r="J47" s="93">
        <v>12533488396</v>
      </c>
      <c r="K47" s="95"/>
    </row>
    <row r="48" spans="1:11">
      <c r="A48" s="84"/>
      <c r="B48" s="96"/>
      <c r="C48" s="366"/>
      <c r="D48" s="366"/>
      <c r="E48" s="98"/>
      <c r="G48" s="364" t="s">
        <v>114</v>
      </c>
      <c r="H48" s="364"/>
      <c r="I48" s="107">
        <v>148190211</v>
      </c>
      <c r="J48" s="107">
        <v>201676664</v>
      </c>
      <c r="K48" s="95"/>
    </row>
    <row r="49" spans="1:14">
      <c r="A49" s="84"/>
      <c r="B49" s="96"/>
      <c r="C49" s="366"/>
      <c r="D49" s="366"/>
      <c r="E49" s="98"/>
      <c r="G49" s="96"/>
      <c r="H49" s="86"/>
      <c r="I49" s="98"/>
      <c r="J49" s="98"/>
      <c r="K49" s="83"/>
    </row>
    <row r="50" spans="1:14">
      <c r="A50" s="84"/>
      <c r="B50" s="96"/>
      <c r="C50" s="366"/>
      <c r="D50" s="366"/>
      <c r="E50" s="98"/>
      <c r="G50" s="363" t="s">
        <v>115</v>
      </c>
      <c r="H50" s="363"/>
      <c r="I50" s="100">
        <f>SUM(I52:I56)</f>
        <v>21343965328</v>
      </c>
      <c r="J50" s="100">
        <f>SUM(J52:J56)</f>
        <v>20390363314</v>
      </c>
      <c r="K50" s="83"/>
    </row>
    <row r="51" spans="1:14">
      <c r="A51" s="84"/>
      <c r="B51" s="96"/>
      <c r="C51" s="366"/>
      <c r="D51" s="366"/>
      <c r="E51" s="98"/>
      <c r="G51" s="88"/>
      <c r="H51" s="86"/>
      <c r="I51" s="108"/>
      <c r="J51" s="108"/>
      <c r="K51" s="83"/>
    </row>
    <row r="52" spans="1:14">
      <c r="A52" s="84"/>
      <c r="B52" s="96"/>
      <c r="C52" s="366"/>
      <c r="D52" s="366"/>
      <c r="E52" s="98"/>
      <c r="G52" s="364" t="s">
        <v>116</v>
      </c>
      <c r="H52" s="364"/>
      <c r="I52" s="109">
        <v>963880099</v>
      </c>
      <c r="J52" s="109">
        <v>1050436637</v>
      </c>
      <c r="K52" s="95"/>
      <c r="M52" s="110">
        <f>+I52-J52</f>
        <v>-86556538</v>
      </c>
    </row>
    <row r="53" spans="1:14">
      <c r="A53" s="84"/>
      <c r="B53" s="96"/>
      <c r="C53" s="366"/>
      <c r="D53" s="366"/>
      <c r="E53" s="98"/>
      <c r="G53" s="364" t="s">
        <v>117</v>
      </c>
      <c r="H53" s="364"/>
      <c r="I53" s="109">
        <v>9080459970</v>
      </c>
      <c r="J53" s="109">
        <v>8030023332</v>
      </c>
      <c r="K53" s="95"/>
      <c r="M53" s="110">
        <f>+I53-J53</f>
        <v>1050436638</v>
      </c>
    </row>
    <row r="54" spans="1:14">
      <c r="A54" s="84"/>
      <c r="B54" s="96"/>
      <c r="C54" s="366"/>
      <c r="D54" s="366"/>
      <c r="E54" s="98"/>
      <c r="G54" s="364" t="s">
        <v>118</v>
      </c>
      <c r="H54" s="364"/>
      <c r="I54" s="109">
        <v>12647566848</v>
      </c>
      <c r="J54" s="109">
        <v>12647566848</v>
      </c>
      <c r="K54" s="95"/>
    </row>
    <row r="55" spans="1:14">
      <c r="A55" s="84"/>
      <c r="B55" s="96"/>
      <c r="C55" s="96"/>
      <c r="D55" s="98"/>
      <c r="E55" s="98"/>
      <c r="G55" s="364" t="s">
        <v>119</v>
      </c>
      <c r="H55" s="364"/>
      <c r="I55" s="109">
        <v>0</v>
      </c>
      <c r="J55" s="109">
        <v>0</v>
      </c>
      <c r="K55" s="95"/>
      <c r="M55" s="110">
        <f>+M53-M52</f>
        <v>1136993176</v>
      </c>
      <c r="N55" s="110"/>
    </row>
    <row r="56" spans="1:14">
      <c r="A56" s="84"/>
      <c r="B56" s="96"/>
      <c r="C56" s="96"/>
      <c r="D56" s="98"/>
      <c r="E56" s="98"/>
      <c r="G56" s="364" t="s">
        <v>120</v>
      </c>
      <c r="H56" s="364"/>
      <c r="I56" s="111">
        <v>-1347941589</v>
      </c>
      <c r="J56" s="111">
        <v>-1337663503</v>
      </c>
      <c r="K56" s="95"/>
    </row>
    <row r="57" spans="1:14">
      <c r="A57" s="84"/>
      <c r="B57" s="96"/>
      <c r="C57" s="96"/>
      <c r="D57" s="98"/>
      <c r="E57" s="98"/>
      <c r="G57" s="96"/>
      <c r="H57" s="86"/>
      <c r="I57" s="98"/>
      <c r="J57" s="98"/>
      <c r="K57" s="83"/>
    </row>
    <row r="58" spans="1:14" ht="25.5" customHeight="1">
      <c r="A58" s="84"/>
      <c r="B58" s="96"/>
      <c r="C58" s="96"/>
      <c r="D58" s="98"/>
      <c r="E58" s="98"/>
      <c r="G58" s="363" t="s">
        <v>121</v>
      </c>
      <c r="H58" s="363"/>
      <c r="I58" s="100">
        <f>SUM(I60:I61)</f>
        <v>0</v>
      </c>
      <c r="J58" s="100">
        <f>SUM(J60:J61)</f>
        <v>0</v>
      </c>
      <c r="K58" s="83"/>
    </row>
    <row r="59" spans="1:14">
      <c r="A59" s="84"/>
      <c r="B59" s="96"/>
      <c r="C59" s="96"/>
      <c r="D59" s="98"/>
      <c r="E59" s="98"/>
      <c r="G59" s="96"/>
      <c r="H59" s="86"/>
      <c r="I59" s="98"/>
      <c r="J59" s="98"/>
      <c r="K59" s="83"/>
    </row>
    <row r="60" spans="1:14">
      <c r="A60" s="84"/>
      <c r="B60" s="96"/>
      <c r="C60" s="96"/>
      <c r="D60" s="98"/>
      <c r="E60" s="98"/>
      <c r="G60" s="364" t="s">
        <v>122</v>
      </c>
      <c r="H60" s="364"/>
      <c r="I60" s="93">
        <v>0</v>
      </c>
      <c r="J60" s="93">
        <v>0</v>
      </c>
      <c r="K60" s="83"/>
    </row>
    <row r="61" spans="1:14">
      <c r="A61" s="84"/>
      <c r="B61" s="96"/>
      <c r="C61" s="96"/>
      <c r="D61" s="98"/>
      <c r="E61" s="98"/>
      <c r="G61" s="364" t="s">
        <v>123</v>
      </c>
      <c r="H61" s="364"/>
      <c r="I61" s="93">
        <v>0</v>
      </c>
      <c r="J61" s="93">
        <v>0</v>
      </c>
      <c r="K61" s="83"/>
    </row>
    <row r="62" spans="1:14" ht="9.9499999999999993" customHeight="1">
      <c r="A62" s="84"/>
      <c r="B62" s="96"/>
      <c r="C62" s="96"/>
      <c r="D62" s="98"/>
      <c r="E62" s="98"/>
      <c r="G62" s="96"/>
      <c r="H62" s="112"/>
      <c r="I62" s="98"/>
      <c r="J62" s="98"/>
      <c r="K62" s="83"/>
    </row>
    <row r="63" spans="1:14">
      <c r="A63" s="84"/>
      <c r="B63" s="96"/>
      <c r="C63" s="96"/>
      <c r="D63" s="98"/>
      <c r="E63" s="98"/>
      <c r="G63" s="363" t="s">
        <v>124</v>
      </c>
      <c r="H63" s="363"/>
      <c r="I63" s="100">
        <f>I44+I50+I58</f>
        <v>34063169830</v>
      </c>
      <c r="J63" s="100">
        <f>J44+J50+J58</f>
        <v>33163043076</v>
      </c>
      <c r="K63" s="83"/>
    </row>
    <row r="64" spans="1:14" ht="9.9499999999999993" customHeight="1">
      <c r="A64" s="84"/>
      <c r="B64" s="96"/>
      <c r="C64" s="96"/>
      <c r="D64" s="98"/>
      <c r="E64" s="98"/>
      <c r="G64" s="96"/>
      <c r="H64" s="86"/>
      <c r="I64" s="98"/>
      <c r="J64" s="98"/>
      <c r="K64" s="83"/>
    </row>
    <row r="65" spans="1:13">
      <c r="A65" s="84"/>
      <c r="B65" s="96"/>
      <c r="C65" s="96"/>
      <c r="D65" s="98"/>
      <c r="E65" s="98"/>
      <c r="G65" s="363" t="s">
        <v>125</v>
      </c>
      <c r="H65" s="363"/>
      <c r="I65" s="106">
        <f>I40+I63</f>
        <v>37848059207</v>
      </c>
      <c r="J65" s="106">
        <f>J40+J63</f>
        <v>37500814961</v>
      </c>
      <c r="K65" s="83"/>
    </row>
    <row r="66" spans="1:13" ht="6" customHeight="1">
      <c r="A66" s="113"/>
      <c r="B66" s="114"/>
      <c r="C66" s="114"/>
      <c r="D66" s="114"/>
      <c r="E66" s="114"/>
      <c r="F66" s="115"/>
      <c r="G66" s="114"/>
      <c r="H66" s="114"/>
      <c r="I66" s="114"/>
      <c r="J66" s="114"/>
      <c r="K66" s="116"/>
      <c r="M66" s="110"/>
    </row>
    <row r="67" spans="1:13" ht="11.25" customHeight="1">
      <c r="B67" s="86"/>
      <c r="C67" s="117"/>
      <c r="D67" s="118"/>
      <c r="E67" s="118"/>
      <c r="G67" s="119"/>
      <c r="H67" s="117"/>
      <c r="I67" s="118"/>
      <c r="J67" s="118"/>
    </row>
    <row r="68" spans="1:13" ht="23.25" customHeight="1">
      <c r="A68" s="120"/>
      <c r="B68" s="121"/>
      <c r="C68" s="122"/>
      <c r="D68" s="123"/>
      <c r="E68" s="123"/>
      <c r="F68" s="115"/>
      <c r="G68" s="124"/>
      <c r="H68" s="122"/>
      <c r="I68" s="123">
        <f>+D43-I65</f>
        <v>0</v>
      </c>
      <c r="J68" s="123">
        <f>+E43-J65</f>
        <v>0</v>
      </c>
    </row>
    <row r="69" spans="1:13" ht="6" customHeight="1">
      <c r="B69" s="86"/>
      <c r="C69" s="117"/>
      <c r="D69" s="118"/>
      <c r="E69" s="118"/>
      <c r="G69" s="119"/>
      <c r="H69" s="117"/>
      <c r="I69" s="118"/>
      <c r="J69" s="118"/>
    </row>
    <row r="70" spans="1:13" ht="15" customHeight="1">
      <c r="B70" s="368" t="s">
        <v>62</v>
      </c>
      <c r="C70" s="368"/>
      <c r="D70" s="368"/>
      <c r="E70" s="368"/>
      <c r="F70" s="368"/>
      <c r="G70" s="368"/>
      <c r="H70" s="368"/>
      <c r="I70" s="368"/>
      <c r="J70" s="368"/>
    </row>
    <row r="71" spans="1:13" ht="9.75" customHeight="1">
      <c r="B71" s="86"/>
      <c r="C71" s="117"/>
      <c r="D71" s="118"/>
      <c r="E71" s="118"/>
      <c r="G71" s="119"/>
      <c r="H71" s="117"/>
      <c r="I71" s="118"/>
      <c r="J71" s="118"/>
    </row>
    <row r="72" spans="1:13" ht="50.1" customHeight="1">
      <c r="B72" s="369"/>
      <c r="C72" s="369"/>
      <c r="D72" s="369"/>
      <c r="E72" s="118"/>
      <c r="G72" s="370"/>
      <c r="H72" s="370"/>
      <c r="I72" s="123"/>
      <c r="J72" s="118"/>
    </row>
    <row r="73" spans="1:13" ht="14.1" customHeight="1">
      <c r="A73" s="371" t="s">
        <v>126</v>
      </c>
      <c r="B73" s="371"/>
      <c r="C73" s="371"/>
      <c r="D73" s="371"/>
      <c r="E73" s="125"/>
      <c r="F73" s="125"/>
      <c r="G73" s="371" t="s">
        <v>127</v>
      </c>
      <c r="H73" s="371"/>
      <c r="I73" s="371"/>
      <c r="J73" s="125"/>
      <c r="K73" s="125"/>
      <c r="L73" s="125"/>
    </row>
    <row r="74" spans="1:13" ht="14.1" customHeight="1">
      <c r="A74" s="367" t="s">
        <v>128</v>
      </c>
      <c r="B74" s="367"/>
      <c r="C74" s="367"/>
      <c r="D74" s="367"/>
      <c r="E74" s="126"/>
      <c r="F74" s="126"/>
      <c r="G74" s="367" t="s">
        <v>129</v>
      </c>
      <c r="H74" s="367"/>
      <c r="I74" s="367"/>
      <c r="J74" s="126"/>
      <c r="K74" s="126"/>
      <c r="L74" s="126"/>
    </row>
  </sheetData>
  <sheetProtection formatCells="0" selectLockedCells="1"/>
  <mergeCells count="75">
    <mergeCell ref="A74:D74"/>
    <mergeCell ref="G74:I74"/>
    <mergeCell ref="G65:H65"/>
    <mergeCell ref="B70:J70"/>
    <mergeCell ref="B72:D72"/>
    <mergeCell ref="G72:H72"/>
    <mergeCell ref="A73:D73"/>
    <mergeCell ref="G73:I73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G55:H55"/>
    <mergeCell ref="G56:H56"/>
    <mergeCell ref="G58:H58"/>
    <mergeCell ref="G60:H60"/>
    <mergeCell ref="G61:H61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B32:C32"/>
    <mergeCell ref="G32:H32"/>
    <mergeCell ref="B33:C33"/>
    <mergeCell ref="G33:H33"/>
    <mergeCell ref="B34:C34"/>
    <mergeCell ref="G34:H34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A10:A11"/>
    <mergeCell ref="B10:C11"/>
    <mergeCell ref="F10:F11"/>
    <mergeCell ref="G10:H11"/>
    <mergeCell ref="C3:I3"/>
    <mergeCell ref="C4:I4"/>
    <mergeCell ref="C5:I5"/>
    <mergeCell ref="C6:I6"/>
    <mergeCell ref="A7:K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zoomScalePageLayoutView="80" workbookViewId="0">
      <selection activeCell="I54" sqref="I54"/>
    </sheetView>
  </sheetViews>
  <sheetFormatPr baseColWidth="10" defaultColWidth="11.42578125" defaultRowHeight="12"/>
  <cols>
    <col min="1" max="1" width="4.5703125" style="75" customWidth="1"/>
    <col min="2" max="2" width="24.7109375" style="75" customWidth="1"/>
    <col min="3" max="3" width="40" style="75" customWidth="1"/>
    <col min="4" max="5" width="18.7109375" style="75" customWidth="1"/>
    <col min="6" max="6" width="10.7109375" style="75" customWidth="1"/>
    <col min="7" max="7" width="24.7109375" style="75" customWidth="1"/>
    <col min="8" max="8" width="29.7109375" style="135" customWidth="1"/>
    <col min="9" max="10" width="18.7109375" style="75" customWidth="1"/>
    <col min="11" max="11" width="4.5703125" style="75" customWidth="1"/>
    <col min="12" max="16384" width="11.42578125" style="75"/>
  </cols>
  <sheetData>
    <row r="1" spans="1:11" ht="6" customHeight="1">
      <c r="A1" s="127"/>
      <c r="B1" s="63"/>
      <c r="C1" s="128"/>
      <c r="D1" s="65"/>
      <c r="E1" s="65"/>
      <c r="F1" s="128"/>
      <c r="G1" s="128"/>
      <c r="H1" s="129"/>
      <c r="I1" s="63"/>
      <c r="J1" s="63"/>
      <c r="K1" s="63"/>
    </row>
    <row r="2" spans="1:11" s="68" customFormat="1" ht="6" customHeight="1">
      <c r="C2" s="69"/>
      <c r="H2" s="130"/>
    </row>
    <row r="3" spans="1:11" ht="14.1" customHeight="1">
      <c r="A3" s="131"/>
      <c r="C3" s="373"/>
      <c r="D3" s="373"/>
      <c r="E3" s="373"/>
      <c r="F3" s="373"/>
      <c r="G3" s="373"/>
      <c r="H3" s="373"/>
      <c r="I3" s="373"/>
      <c r="J3" s="132"/>
      <c r="K3" s="132"/>
    </row>
    <row r="4" spans="1:11" ht="14.1" customHeight="1">
      <c r="A4" s="133"/>
      <c r="C4" s="373" t="s">
        <v>130</v>
      </c>
      <c r="D4" s="373"/>
      <c r="E4" s="373"/>
      <c r="F4" s="373"/>
      <c r="G4" s="373"/>
      <c r="H4" s="373"/>
      <c r="I4" s="373"/>
      <c r="J4" s="133"/>
      <c r="K4" s="133"/>
    </row>
    <row r="5" spans="1:11" ht="14.1" customHeight="1">
      <c r="A5" s="134"/>
      <c r="C5" s="373" t="s">
        <v>131</v>
      </c>
      <c r="D5" s="373"/>
      <c r="E5" s="373"/>
      <c r="F5" s="373"/>
      <c r="G5" s="373"/>
      <c r="H5" s="373"/>
      <c r="I5" s="373"/>
      <c r="J5" s="133"/>
      <c r="K5" s="133"/>
    </row>
    <row r="6" spans="1:11" ht="14.1" customHeight="1">
      <c r="A6" s="134"/>
      <c r="C6" s="373" t="s">
        <v>2</v>
      </c>
      <c r="D6" s="373"/>
      <c r="E6" s="373"/>
      <c r="F6" s="373"/>
      <c r="G6" s="373"/>
      <c r="H6" s="373"/>
      <c r="I6" s="373"/>
      <c r="J6" s="133"/>
      <c r="K6" s="133"/>
    </row>
    <row r="7" spans="1:11" ht="20.100000000000001" customHeight="1">
      <c r="A7" s="361" t="str">
        <f>+EA!A6</f>
        <v>Ayuntamiento de Tijuana BC</v>
      </c>
      <c r="B7" s="361"/>
      <c r="C7" s="361"/>
      <c r="D7" s="361"/>
      <c r="E7" s="361"/>
      <c r="F7" s="361"/>
      <c r="G7" s="361"/>
      <c r="H7" s="361"/>
      <c r="I7" s="361"/>
      <c r="J7" s="361"/>
      <c r="K7" s="361"/>
    </row>
    <row r="8" spans="1:11">
      <c r="A8" s="72" t="s">
        <v>65</v>
      </c>
      <c r="B8" s="132"/>
      <c r="C8" s="132"/>
      <c r="D8" s="132"/>
      <c r="E8" s="132"/>
      <c r="F8" s="132"/>
    </row>
    <row r="9" spans="1:11" s="68" customFormat="1" ht="15.75" hidden="1" customHeight="1">
      <c r="A9" s="134"/>
      <c r="B9" s="136" t="e">
        <f>ROUND(+#REF!,0)</f>
        <v>#REF!</v>
      </c>
      <c r="C9" s="137">
        <f>ROUND(-41520100.31,0)</f>
        <v>-41520100</v>
      </c>
      <c r="D9" s="137"/>
      <c r="E9" s="137"/>
      <c r="F9" s="138"/>
      <c r="H9" s="130"/>
    </row>
    <row r="10" spans="1:11" s="68" customFormat="1" ht="3" customHeight="1">
      <c r="A10" s="139"/>
      <c r="B10" s="140"/>
      <c r="C10" s="139"/>
      <c r="D10" s="141"/>
      <c r="E10" s="141"/>
      <c r="F10" s="142"/>
      <c r="H10" s="130"/>
    </row>
    <row r="11" spans="1:11" s="68" customFormat="1" ht="20.100000000000001" customHeight="1">
      <c r="A11" s="143"/>
      <c r="B11" s="372" t="s">
        <v>5</v>
      </c>
      <c r="C11" s="372"/>
      <c r="D11" s="144" t="s">
        <v>132</v>
      </c>
      <c r="E11" s="144" t="s">
        <v>133</v>
      </c>
      <c r="F11" s="145"/>
      <c r="G11" s="372" t="s">
        <v>5</v>
      </c>
      <c r="H11" s="372"/>
      <c r="I11" s="144" t="s">
        <v>132</v>
      </c>
      <c r="J11" s="144" t="s">
        <v>133</v>
      </c>
      <c r="K11" s="146"/>
    </row>
    <row r="12" spans="1:11" ht="3" customHeight="1">
      <c r="A12" s="147"/>
      <c r="B12" s="148"/>
      <c r="C12" s="149"/>
      <c r="D12" s="150"/>
      <c r="E12" s="150"/>
      <c r="F12" s="131"/>
      <c r="G12" s="68"/>
      <c r="H12" s="130"/>
      <c r="I12" s="68"/>
      <c r="J12" s="68"/>
      <c r="K12" s="83"/>
    </row>
    <row r="13" spans="1:11" s="68" customFormat="1" ht="3" customHeight="1">
      <c r="A13" s="84"/>
      <c r="B13" s="151" t="e">
        <f>ROUND(+#REF!,0)</f>
        <v>#REF!</v>
      </c>
      <c r="C13" s="152">
        <f>+ROUND(11126331,0)</f>
        <v>11126331</v>
      </c>
      <c r="D13" s="153"/>
      <c r="E13" s="153"/>
      <c r="F13" s="69"/>
      <c r="H13" s="130"/>
      <c r="K13" s="83"/>
    </row>
    <row r="14" spans="1:11">
      <c r="A14" s="154"/>
      <c r="B14" s="362" t="s">
        <v>68</v>
      </c>
      <c r="C14" s="362"/>
      <c r="D14" s="155">
        <f>D16+D26</f>
        <v>189666878</v>
      </c>
      <c r="E14" s="155">
        <f>E16+E26</f>
        <v>536911124</v>
      </c>
      <c r="F14" s="69"/>
      <c r="G14" s="362" t="s">
        <v>69</v>
      </c>
      <c r="H14" s="362"/>
      <c r="I14" s="155">
        <f>I16+I27</f>
        <v>2010884</v>
      </c>
      <c r="J14" s="155">
        <f>J16+J27</f>
        <v>554893392</v>
      </c>
      <c r="K14" s="83"/>
    </row>
    <row r="15" spans="1:11">
      <c r="A15" s="156"/>
      <c r="B15" s="88"/>
      <c r="C15" s="87"/>
      <c r="D15" s="157"/>
      <c r="E15" s="157"/>
      <c r="F15" s="69"/>
      <c r="G15" s="88"/>
      <c r="H15" s="88"/>
      <c r="I15" s="157"/>
      <c r="J15" s="157"/>
      <c r="K15" s="83"/>
    </row>
    <row r="16" spans="1:11">
      <c r="A16" s="156"/>
      <c r="B16" s="362" t="s">
        <v>70</v>
      </c>
      <c r="C16" s="362"/>
      <c r="D16" s="155">
        <f>SUM(D18:D24)</f>
        <v>182053185</v>
      </c>
      <c r="E16" s="155">
        <f>SUM(E18:E24)</f>
        <v>496506989</v>
      </c>
      <c r="F16" s="69"/>
      <c r="G16" s="362" t="s">
        <v>71</v>
      </c>
      <c r="H16" s="362"/>
      <c r="I16" s="155">
        <f>SUM(I18:I25)</f>
        <v>2010884</v>
      </c>
      <c r="J16" s="155">
        <f>SUM(J18:J25)</f>
        <v>554893392</v>
      </c>
      <c r="K16" s="83"/>
    </row>
    <row r="17" spans="1:11">
      <c r="A17" s="156"/>
      <c r="B17" s="88"/>
      <c r="C17" s="87"/>
      <c r="D17" s="157"/>
      <c r="E17" s="157"/>
      <c r="F17" s="69"/>
      <c r="G17" s="88"/>
      <c r="H17" s="88"/>
      <c r="I17" s="157"/>
      <c r="J17" s="157"/>
      <c r="K17" s="83"/>
    </row>
    <row r="18" spans="1:11">
      <c r="A18" s="154"/>
      <c r="B18" s="364" t="s">
        <v>72</v>
      </c>
      <c r="C18" s="364"/>
      <c r="D18" s="158">
        <f>IF(ESF!D18&lt;ESF!E18,ESF!E18-ESF!D18,0)</f>
        <v>0</v>
      </c>
      <c r="E18" s="158">
        <f>IF(D18&gt;0,0,ESF!D18-ESF!E18)</f>
        <v>496506988</v>
      </c>
      <c r="F18" s="69"/>
      <c r="G18" s="364" t="s">
        <v>73</v>
      </c>
      <c r="H18" s="364"/>
      <c r="I18" s="158">
        <f>IF(ESF!I18&gt;ESF!J18,ESF!I18-ESF!J18,0)</f>
        <v>0</v>
      </c>
      <c r="J18" s="158">
        <f>IF(I18&gt;0,0,ESF!J18-ESF!I18)</f>
        <v>544401212</v>
      </c>
      <c r="K18" s="83"/>
    </row>
    <row r="19" spans="1:11">
      <c r="A19" s="154"/>
      <c r="B19" s="364" t="s">
        <v>74</v>
      </c>
      <c r="C19" s="364"/>
      <c r="D19" s="158">
        <f>IF(ESF!D19&lt;ESF!E19,ESF!E19-ESF!D19,0)</f>
        <v>176615497</v>
      </c>
      <c r="E19" s="158">
        <f>IF(D19&gt;0,0,ESF!D19-ESF!E19)</f>
        <v>0</v>
      </c>
      <c r="F19" s="69"/>
      <c r="G19" s="364" t="s">
        <v>75</v>
      </c>
      <c r="H19" s="364"/>
      <c r="I19" s="158">
        <f>IF(ESF!I19&gt;ESF!J19,ESF!I19-ESF!J19,0)</f>
        <v>0</v>
      </c>
      <c r="J19" s="158">
        <f>IF(I19&gt;0,0,ESF!J19-ESF!I19)</f>
        <v>0</v>
      </c>
      <c r="K19" s="83"/>
    </row>
    <row r="20" spans="1:11">
      <c r="A20" s="154"/>
      <c r="B20" s="364" t="s">
        <v>76</v>
      </c>
      <c r="C20" s="364"/>
      <c r="D20" s="158">
        <f>IF(ESF!D20&lt;ESF!E20,ESF!E20-ESF!D20,0)</f>
        <v>0</v>
      </c>
      <c r="E20" s="158">
        <f>IF(D20&gt;0,0,ESF!D20-ESF!E20)</f>
        <v>1</v>
      </c>
      <c r="F20" s="69"/>
      <c r="G20" s="364" t="s">
        <v>77</v>
      </c>
      <c r="H20" s="364"/>
      <c r="I20" s="158">
        <f>IF(ESF!I20&gt;ESF!J20,ESF!I20-ESF!J20,0)</f>
        <v>0</v>
      </c>
      <c r="J20" s="158">
        <f>IF(I20&gt;0,0,ESF!J20-ESF!I20)</f>
        <v>10492180</v>
      </c>
      <c r="K20" s="83"/>
    </row>
    <row r="21" spans="1:11">
      <c r="A21" s="154"/>
      <c r="B21" s="364" t="s">
        <v>78</v>
      </c>
      <c r="C21" s="364"/>
      <c r="D21" s="158">
        <f>IF(ESF!D21&lt;ESF!E21,ESF!E21-ESF!D21,0)</f>
        <v>0</v>
      </c>
      <c r="E21" s="158">
        <f>IF(D21&gt;0,0,ESF!D21-ESF!E21)</f>
        <v>0</v>
      </c>
      <c r="F21" s="69"/>
      <c r="G21" s="364" t="s">
        <v>79</v>
      </c>
      <c r="H21" s="364"/>
      <c r="I21" s="158">
        <f>IF(ESF!I21&gt;ESF!J21,ESF!I21-ESF!J21,0)</f>
        <v>0</v>
      </c>
      <c r="J21" s="158">
        <f>IF(I21&gt;0,0,ESF!J21-ESF!I21)</f>
        <v>0</v>
      </c>
      <c r="K21" s="83"/>
    </row>
    <row r="22" spans="1:11">
      <c r="A22" s="154"/>
      <c r="B22" s="364" t="s">
        <v>80</v>
      </c>
      <c r="C22" s="364"/>
      <c r="D22" s="158">
        <f>IF(ESF!D22&lt;ESF!E22,ESF!E22-ESF!D22,0)</f>
        <v>5437688</v>
      </c>
      <c r="E22" s="158">
        <f>IF(D22&gt;0,0,ESF!D22-ESF!E22)</f>
        <v>0</v>
      </c>
      <c r="F22" s="69"/>
      <c r="G22" s="364" t="s">
        <v>81</v>
      </c>
      <c r="H22" s="364"/>
      <c r="I22" s="158">
        <f>IF(ESF!I22&gt;ESF!J22,ESF!I22-ESF!J22,0)</f>
        <v>0</v>
      </c>
      <c r="J22" s="158">
        <f>IF(I22&gt;0,0,ESF!J22-ESF!I22)</f>
        <v>0</v>
      </c>
      <c r="K22" s="83"/>
    </row>
    <row r="23" spans="1:11" ht="25.5" customHeight="1">
      <c r="A23" s="154"/>
      <c r="B23" s="364" t="s">
        <v>82</v>
      </c>
      <c r="C23" s="364"/>
      <c r="D23" s="158">
        <f>IF(ESF!D23&lt;ESF!E23,ESF!E23-ESF!D23,0)</f>
        <v>0</v>
      </c>
      <c r="E23" s="158">
        <f>IF(D23&gt;0,0,ESF!D23-ESF!E23)</f>
        <v>0</v>
      </c>
      <c r="F23" s="69"/>
      <c r="G23" s="365" t="s">
        <v>83</v>
      </c>
      <c r="H23" s="365"/>
      <c r="I23" s="158">
        <f>IF(ESF!I23&gt;ESF!J23,ESF!I23-ESF!J23,0)</f>
        <v>0</v>
      </c>
      <c r="J23" s="158">
        <f>IF(I23&gt;0,0,ESF!J23-ESF!I23)</f>
        <v>0</v>
      </c>
      <c r="K23" s="83"/>
    </row>
    <row r="24" spans="1:11">
      <c r="A24" s="154"/>
      <c r="B24" s="364" t="s">
        <v>84</v>
      </c>
      <c r="C24" s="364"/>
      <c r="D24" s="158">
        <f>IF(ESF!D24&lt;ESF!E24,ESF!E24-ESF!D24,0)</f>
        <v>0</v>
      </c>
      <c r="E24" s="158">
        <f>IF(D24&gt;0,0,ESF!D24-ESF!E24)</f>
        <v>0</v>
      </c>
      <c r="F24" s="159">
        <f>E19+E24-D23-D33</f>
        <v>0</v>
      </c>
      <c r="G24" s="364" t="s">
        <v>85</v>
      </c>
      <c r="H24" s="364"/>
      <c r="I24" s="158">
        <f>IF(ESF!I24&gt;ESF!J24,ESF!I24-ESF!J24,0)</f>
        <v>0</v>
      </c>
      <c r="J24" s="158">
        <f>IF(I24&gt;0,0,ESF!J24-ESF!I24)</f>
        <v>0</v>
      </c>
      <c r="K24" s="83"/>
    </row>
    <row r="25" spans="1:11">
      <c r="A25" s="156"/>
      <c r="B25" s="88"/>
      <c r="C25" s="87"/>
      <c r="D25" s="157"/>
      <c r="E25" s="157"/>
      <c r="F25" s="69"/>
      <c r="G25" s="364" t="s">
        <v>86</v>
      </c>
      <c r="H25" s="364"/>
      <c r="I25" s="158">
        <f>IF(ESF!I25&gt;ESF!J25,ESF!I25-ESF!J25,0)</f>
        <v>2010884</v>
      </c>
      <c r="J25" s="158">
        <f>IF(I25&gt;0,0,ESF!J25-ESF!I25)</f>
        <v>0</v>
      </c>
      <c r="K25" s="83"/>
    </row>
    <row r="26" spans="1:11">
      <c r="A26" s="156"/>
      <c r="B26" s="362" t="s">
        <v>89</v>
      </c>
      <c r="C26" s="362"/>
      <c r="D26" s="155">
        <f>SUM(D28:D36)</f>
        <v>7613693</v>
      </c>
      <c r="E26" s="155">
        <f>SUM(E28:E36)</f>
        <v>40404135</v>
      </c>
      <c r="F26" s="69"/>
      <c r="G26" s="88"/>
      <c r="H26" s="88"/>
      <c r="I26" s="157"/>
      <c r="J26" s="157"/>
      <c r="K26" s="83"/>
    </row>
    <row r="27" spans="1:11">
      <c r="A27" s="156"/>
      <c r="B27" s="88"/>
      <c r="C27" s="87"/>
      <c r="D27" s="157"/>
      <c r="E27" s="157"/>
      <c r="F27" s="69"/>
      <c r="G27" s="363" t="s">
        <v>90</v>
      </c>
      <c r="H27" s="363"/>
      <c r="I27" s="155">
        <f>SUM(I29:I34)</f>
        <v>0</v>
      </c>
      <c r="J27" s="155">
        <f>SUM(J29:J34)</f>
        <v>0</v>
      </c>
      <c r="K27" s="83"/>
    </row>
    <row r="28" spans="1:11">
      <c r="A28" s="154"/>
      <c r="B28" s="364" t="s">
        <v>91</v>
      </c>
      <c r="C28" s="364"/>
      <c r="D28" s="158">
        <f>IF(ESF!D31&lt;ESF!E31,ESF!E31-ESF!D31,0)</f>
        <v>0</v>
      </c>
      <c r="E28" s="158">
        <f>IF(D28&gt;0,0,ESF!D31-ESF!E31)</f>
        <v>40377455</v>
      </c>
      <c r="F28" s="69"/>
      <c r="G28" s="88"/>
      <c r="H28" s="88"/>
      <c r="I28" s="157"/>
      <c r="J28" s="157"/>
      <c r="K28" s="83"/>
    </row>
    <row r="29" spans="1:11" ht="12" customHeight="1">
      <c r="A29" s="154"/>
      <c r="B29" s="364" t="s">
        <v>93</v>
      </c>
      <c r="C29" s="364"/>
      <c r="D29" s="158">
        <f>IF(ESF!D32&lt;ESF!E32,ESF!E32-ESF!D32,0)</f>
        <v>10221</v>
      </c>
      <c r="E29" s="158">
        <f>IF(D29&gt;0,0,ESF!D32-ESF!E32)</f>
        <v>0</v>
      </c>
      <c r="F29" s="160"/>
      <c r="G29" s="364" t="s">
        <v>92</v>
      </c>
      <c r="H29" s="364"/>
      <c r="I29" s="158">
        <f>IF(ESF!I31&gt;ESF!J31,ESF!I31-ESF!J31,0)</f>
        <v>0</v>
      </c>
      <c r="J29" s="158">
        <f>IF(I29&gt;0,0,ESF!J31-ESF!I31)</f>
        <v>0</v>
      </c>
      <c r="K29" s="83"/>
    </row>
    <row r="30" spans="1:11" ht="12" customHeight="1">
      <c r="A30" s="154"/>
      <c r="B30" s="364" t="s">
        <v>95</v>
      </c>
      <c r="C30" s="364"/>
      <c r="D30" s="158">
        <f>IF(ESF!D33&lt;ESF!E33,ESF!E33-ESF!D33,0)</f>
        <v>7389831</v>
      </c>
      <c r="E30" s="158">
        <f>IF(D30&gt;0,0,ESF!D33-ESF!E33)</f>
        <v>0</v>
      </c>
      <c r="F30" s="69"/>
      <c r="G30" s="364" t="s">
        <v>94</v>
      </c>
      <c r="H30" s="364"/>
      <c r="I30" s="158">
        <f>IF(ESF!I32&gt;ESF!J32,ESF!I32-ESF!J32,0)</f>
        <v>0</v>
      </c>
      <c r="J30" s="158">
        <f>IF(I30&gt;0,0,ESF!J32-ESF!I32)</f>
        <v>0</v>
      </c>
      <c r="K30" s="83"/>
    </row>
    <row r="31" spans="1:11">
      <c r="A31" s="154"/>
      <c r="B31" s="364" t="s">
        <v>97</v>
      </c>
      <c r="C31" s="364"/>
      <c r="D31" s="158">
        <f>IF(ESF!D34&lt;ESF!E34,ESF!E34-ESF!D34,0)</f>
        <v>213641</v>
      </c>
      <c r="E31" s="158">
        <f>IF(D31&gt;0,0,ESF!D34-ESF!E34)</f>
        <v>0</v>
      </c>
      <c r="F31" s="69"/>
      <c r="G31" s="364" t="s">
        <v>96</v>
      </c>
      <c r="H31" s="364"/>
      <c r="I31" s="158">
        <f>IF(ESF!I33&gt;ESF!J33,ESF!I33-ESF!J33,0)</f>
        <v>0</v>
      </c>
      <c r="J31" s="158">
        <f>IF(I31&gt;0,0,ESF!J33-ESF!I33)</f>
        <v>0</v>
      </c>
      <c r="K31" s="83"/>
    </row>
    <row r="32" spans="1:11">
      <c r="A32" s="154"/>
      <c r="B32" s="364" t="s">
        <v>99</v>
      </c>
      <c r="C32" s="364"/>
      <c r="D32" s="158">
        <f>IF(ESF!D35&lt;ESF!E35,ESF!E35-ESF!D35,0)</f>
        <v>0</v>
      </c>
      <c r="E32" s="158">
        <f>IF(D32&gt;0,0,ESF!D35-ESF!E35)</f>
        <v>26680</v>
      </c>
      <c r="F32" s="69"/>
      <c r="G32" s="364" t="s">
        <v>98</v>
      </c>
      <c r="H32" s="364"/>
      <c r="I32" s="158">
        <f>IF(ESF!I34&gt;ESF!J34,ESF!I34-ESF!J34,0)</f>
        <v>0</v>
      </c>
      <c r="J32" s="158">
        <f>IF(I32&gt;0,0,ESF!J34-ESF!I34)</f>
        <v>0</v>
      </c>
      <c r="K32" s="83"/>
    </row>
    <row r="33" spans="1:13" ht="26.1" customHeight="1">
      <c r="A33" s="154"/>
      <c r="B33" s="365" t="s">
        <v>101</v>
      </c>
      <c r="C33" s="365"/>
      <c r="D33" s="158">
        <f>IF(ESF!D36&lt;ESF!E36,ESF!E36-ESF!D36,0)</f>
        <v>0</v>
      </c>
      <c r="E33" s="158">
        <f>IF(D33&gt;0,0,ESF!D36-ESF!E36)</f>
        <v>0</v>
      </c>
      <c r="F33" s="69"/>
      <c r="G33" s="365" t="s">
        <v>100</v>
      </c>
      <c r="H33" s="365"/>
      <c r="I33" s="158">
        <f>IF(ESF!I35&gt;ESF!J35,ESF!I35-ESF!J35,0)</f>
        <v>0</v>
      </c>
      <c r="J33" s="158">
        <f>IF(I33&gt;0,0,ESF!J35-ESF!I35)</f>
        <v>0</v>
      </c>
      <c r="K33" s="83"/>
    </row>
    <row r="34" spans="1:13">
      <c r="A34" s="154"/>
      <c r="B34" s="364" t="s">
        <v>103</v>
      </c>
      <c r="C34" s="364"/>
      <c r="D34" s="158">
        <f>IF(ESF!D37&lt;ESF!E37,ESF!E37-ESF!D37,0)</f>
        <v>0</v>
      </c>
      <c r="E34" s="158">
        <f>IF(D34&gt;0,0,ESF!D37-ESF!E37)</f>
        <v>0</v>
      </c>
      <c r="F34" s="69"/>
      <c r="G34" s="364" t="s">
        <v>102</v>
      </c>
      <c r="H34" s="364"/>
      <c r="I34" s="158">
        <f>IF(ESF!I36&gt;ESF!J36,ESF!I36-ESF!J36,0)</f>
        <v>0</v>
      </c>
      <c r="J34" s="158">
        <f>IF(I34&gt;0,0,ESF!J36-ESF!I36)</f>
        <v>0</v>
      </c>
      <c r="K34" s="83"/>
    </row>
    <row r="35" spans="1:13" ht="25.5" customHeight="1">
      <c r="A35" s="154"/>
      <c r="B35" s="365" t="s">
        <v>104</v>
      </c>
      <c r="C35" s="365"/>
      <c r="D35" s="158">
        <f>IF(ESF!D38&lt;ESF!E38,ESF!E38-ESF!D38,0)</f>
        <v>0</v>
      </c>
      <c r="E35" s="158">
        <f>IF(D35&gt;0,0,ESF!D38-ESF!E38)</f>
        <v>0</v>
      </c>
      <c r="F35" s="69"/>
      <c r="G35" s="88"/>
      <c r="H35" s="88"/>
      <c r="I35" s="161"/>
      <c r="J35" s="161"/>
      <c r="K35" s="83"/>
    </row>
    <row r="36" spans="1:13">
      <c r="A36" s="154"/>
      <c r="B36" s="364" t="s">
        <v>106</v>
      </c>
      <c r="C36" s="364"/>
      <c r="D36" s="158">
        <f>IF(ESF!D39&lt;ESF!E39,ESF!E39-ESF!D39,0)</f>
        <v>0</v>
      </c>
      <c r="E36" s="158">
        <f>IF(D36&gt;0,0,ESF!D39-ESF!E39)</f>
        <v>0</v>
      </c>
      <c r="F36" s="69"/>
      <c r="G36" s="362" t="s">
        <v>109</v>
      </c>
      <c r="H36" s="362"/>
      <c r="I36" s="155">
        <f>I38+I44+I52</f>
        <v>1050447831</v>
      </c>
      <c r="J36" s="155">
        <f>J38+J44+J52</f>
        <v>150321077</v>
      </c>
      <c r="K36" s="83"/>
      <c r="L36" s="162"/>
      <c r="M36" s="162"/>
    </row>
    <row r="37" spans="1:13">
      <c r="A37" s="156"/>
      <c r="B37" s="88"/>
      <c r="C37" s="87"/>
      <c r="D37" s="161"/>
      <c r="E37" s="161"/>
      <c r="F37" s="69"/>
      <c r="G37" s="88"/>
      <c r="H37" s="88"/>
      <c r="I37" s="157"/>
      <c r="J37" s="157"/>
      <c r="K37" s="83"/>
    </row>
    <row r="38" spans="1:13">
      <c r="A38" s="154"/>
      <c r="B38" s="68"/>
      <c r="C38" s="68"/>
      <c r="D38" s="68"/>
      <c r="E38" s="68"/>
      <c r="F38" s="69"/>
      <c r="G38" s="362" t="s">
        <v>111</v>
      </c>
      <c r="H38" s="362"/>
      <c r="I38" s="155">
        <f>SUM(I40:I42)</f>
        <v>11193</v>
      </c>
      <c r="J38" s="155">
        <f>SUM(J40:J42)</f>
        <v>53486453</v>
      </c>
      <c r="K38" s="83"/>
    </row>
    <row r="39" spans="1:13">
      <c r="A39" s="156"/>
      <c r="B39" s="68"/>
      <c r="C39" s="68"/>
      <c r="D39" s="68"/>
      <c r="E39" s="68"/>
      <c r="F39" s="69"/>
      <c r="G39" s="88"/>
      <c r="H39" s="88"/>
      <c r="I39" s="157"/>
      <c r="J39" s="157"/>
      <c r="K39" s="83"/>
    </row>
    <row r="40" spans="1:13">
      <c r="A40" s="154"/>
      <c r="B40" s="68"/>
      <c r="C40" s="68"/>
      <c r="D40" s="68"/>
      <c r="E40" s="68"/>
      <c r="F40" s="69"/>
      <c r="G40" s="364" t="s">
        <v>40</v>
      </c>
      <c r="H40" s="364"/>
      <c r="I40" s="158">
        <f>IF(ESF!I46&gt;ESF!J46,ESF!I46-ESF!J46,0)</f>
        <v>11193</v>
      </c>
      <c r="J40" s="158">
        <f>IF(I40&gt;0,0,ESF!J46-ESF!I46)</f>
        <v>0</v>
      </c>
      <c r="K40" s="83"/>
    </row>
    <row r="41" spans="1:13">
      <c r="A41" s="156"/>
      <c r="B41" s="68"/>
      <c r="C41" s="68"/>
      <c r="D41" s="68"/>
      <c r="E41" s="68"/>
      <c r="F41" s="69"/>
      <c r="G41" s="364" t="s">
        <v>113</v>
      </c>
      <c r="H41" s="364"/>
      <c r="I41" s="158">
        <f>IF(ESF!I47&gt;ESF!J47,ESF!I47-ESF!J47,0)</f>
        <v>0</v>
      </c>
      <c r="J41" s="158">
        <f>IF(I41&gt;0,0,ESF!J47-ESF!I47)</f>
        <v>0</v>
      </c>
      <c r="K41" s="83"/>
    </row>
    <row r="42" spans="1:13">
      <c r="A42" s="154"/>
      <c r="B42" s="68"/>
      <c r="C42" s="68"/>
      <c r="D42" s="68"/>
      <c r="E42" s="68"/>
      <c r="F42" s="69"/>
      <c r="G42" s="364" t="s">
        <v>114</v>
      </c>
      <c r="H42" s="364"/>
      <c r="I42" s="158">
        <f>IF(ESF!I48&gt;ESF!J48,ESF!I48-ESF!J48,0)</f>
        <v>0</v>
      </c>
      <c r="J42" s="158">
        <f>IF(I42&gt;0,0,ESF!J48-ESF!I48)</f>
        <v>53486453</v>
      </c>
      <c r="K42" s="83"/>
    </row>
    <row r="43" spans="1:13">
      <c r="A43" s="154"/>
      <c r="B43" s="68"/>
      <c r="C43" s="68"/>
      <c r="D43" s="68"/>
      <c r="E43" s="68"/>
      <c r="F43" s="69"/>
      <c r="G43" s="88"/>
      <c r="H43" s="88"/>
      <c r="I43" s="157"/>
      <c r="J43" s="157"/>
      <c r="K43" s="83"/>
    </row>
    <row r="44" spans="1:13">
      <c r="A44" s="154"/>
      <c r="B44" s="68"/>
      <c r="C44" s="68"/>
      <c r="D44" s="68"/>
      <c r="E44" s="68"/>
      <c r="F44" s="69"/>
      <c r="G44" s="362" t="s">
        <v>115</v>
      </c>
      <c r="H44" s="362"/>
      <c r="I44" s="155">
        <f>SUM(I46:I50)</f>
        <v>1050436638</v>
      </c>
      <c r="J44" s="155">
        <f>SUM(J46:J50)</f>
        <v>96834624</v>
      </c>
      <c r="K44" s="83"/>
    </row>
    <row r="45" spans="1:13">
      <c r="A45" s="154"/>
      <c r="B45" s="68"/>
      <c r="C45" s="68"/>
      <c r="D45" s="68"/>
      <c r="E45" s="68"/>
      <c r="F45" s="69"/>
      <c r="G45" s="88"/>
      <c r="H45" s="88"/>
      <c r="I45" s="157"/>
      <c r="J45" s="157"/>
      <c r="K45" s="83"/>
    </row>
    <row r="46" spans="1:13">
      <c r="A46" s="154"/>
      <c r="B46" s="68"/>
      <c r="C46" s="68"/>
      <c r="D46" s="68"/>
      <c r="E46" s="68"/>
      <c r="F46" s="69"/>
      <c r="G46" s="364" t="s">
        <v>116</v>
      </c>
      <c r="H46" s="364"/>
      <c r="I46" s="158">
        <f>IF(ESF!I52&gt;ESF!J52,ESF!I52-ESF!J52,0)</f>
        <v>0</v>
      </c>
      <c r="J46" s="158">
        <f>IF(I46&gt;0,0,ESF!J52-ESF!I52)</f>
        <v>86556538</v>
      </c>
      <c r="K46" s="83"/>
    </row>
    <row r="47" spans="1:13">
      <c r="A47" s="154"/>
      <c r="B47" s="68"/>
      <c r="C47" s="68"/>
      <c r="D47" s="68"/>
      <c r="E47" s="68"/>
      <c r="F47" s="69"/>
      <c r="G47" s="364" t="s">
        <v>117</v>
      </c>
      <c r="H47" s="364"/>
      <c r="I47" s="158">
        <f>IF(ESF!I53&gt;ESF!J53,ESF!I53-ESF!J53,0)</f>
        <v>1050436638</v>
      </c>
      <c r="J47" s="158">
        <f>IF(I47&gt;0,0,ESF!J53-ESF!I53)</f>
        <v>0</v>
      </c>
      <c r="K47" s="83"/>
    </row>
    <row r="48" spans="1:13">
      <c r="A48" s="154"/>
      <c r="B48" s="68"/>
      <c r="C48" s="68"/>
      <c r="D48" s="68"/>
      <c r="E48" s="68"/>
      <c r="F48" s="69"/>
      <c r="G48" s="364" t="s">
        <v>118</v>
      </c>
      <c r="H48" s="364"/>
      <c r="I48" s="158">
        <f>IF(ESF!I54&gt;ESF!J54,ESF!I54-ESF!J54,0)</f>
        <v>0</v>
      </c>
      <c r="J48" s="158">
        <f>IF(I48&gt;0,0,ESF!J54-ESF!I54)</f>
        <v>0</v>
      </c>
      <c r="K48" s="83"/>
    </row>
    <row r="49" spans="1:11">
      <c r="A49" s="154"/>
      <c r="B49" s="68"/>
      <c r="C49" s="68"/>
      <c r="D49" s="68"/>
      <c r="E49" s="68"/>
      <c r="F49" s="69"/>
      <c r="G49" s="364" t="s">
        <v>119</v>
      </c>
      <c r="H49" s="364"/>
      <c r="I49" s="158">
        <f>IF(ESF!I55&gt;ESF!J55,ESF!I55-ESF!J55,0)</f>
        <v>0</v>
      </c>
      <c r="J49" s="158">
        <f>IF(I49&gt;0,0,ESF!J55-ESF!I55)</f>
        <v>0</v>
      </c>
      <c r="K49" s="83"/>
    </row>
    <row r="50" spans="1:11">
      <c r="A50" s="156"/>
      <c r="B50" s="68"/>
      <c r="C50" s="68"/>
      <c r="D50" s="68"/>
      <c r="E50" s="68"/>
      <c r="F50" s="69"/>
      <c r="G50" s="364" t="s">
        <v>120</v>
      </c>
      <c r="H50" s="364"/>
      <c r="I50" s="158">
        <f>IF(ESF!I56&gt;ESF!J56,ESF!I56-ESF!J56,0)</f>
        <v>0</v>
      </c>
      <c r="J50" s="158">
        <f>IF(I50&gt;0,0,ESF!J56-ESF!I56)</f>
        <v>10278086</v>
      </c>
      <c r="K50" s="83"/>
    </row>
    <row r="51" spans="1:11">
      <c r="A51" s="154"/>
      <c r="B51" s="68"/>
      <c r="C51" s="68"/>
      <c r="D51" s="68"/>
      <c r="E51" s="68"/>
      <c r="F51" s="69"/>
      <c r="G51" s="88"/>
      <c r="H51" s="88"/>
      <c r="I51" s="157"/>
      <c r="J51" s="157"/>
      <c r="K51" s="83"/>
    </row>
    <row r="52" spans="1:11" ht="26.1" customHeight="1">
      <c r="A52" s="156"/>
      <c r="B52" s="68"/>
      <c r="C52" s="68"/>
      <c r="D52" s="68"/>
      <c r="E52" s="68"/>
      <c r="F52" s="69"/>
      <c r="G52" s="362" t="s">
        <v>134</v>
      </c>
      <c r="H52" s="362"/>
      <c r="I52" s="155">
        <f>SUM(I54:I55)</f>
        <v>0</v>
      </c>
      <c r="J52" s="155">
        <f>SUM(J54:J55)</f>
        <v>0</v>
      </c>
      <c r="K52" s="83"/>
    </row>
    <row r="53" spans="1:11">
      <c r="A53" s="154"/>
      <c r="B53" s="68"/>
      <c r="C53" s="68"/>
      <c r="D53" s="68"/>
      <c r="E53" s="68"/>
      <c r="F53" s="69"/>
      <c r="G53" s="88"/>
      <c r="H53" s="88"/>
      <c r="I53" s="157"/>
      <c r="J53" s="157"/>
      <c r="K53" s="83"/>
    </row>
    <row r="54" spans="1:11">
      <c r="A54" s="154"/>
      <c r="B54" s="68"/>
      <c r="C54" s="68"/>
      <c r="D54" s="68"/>
      <c r="E54" s="68"/>
      <c r="F54" s="69"/>
      <c r="G54" s="364" t="s">
        <v>122</v>
      </c>
      <c r="H54" s="364"/>
      <c r="I54" s="158">
        <f>IF(ESF!I60&gt;ESF!J60,ESF!I60-ESF!J60,0)</f>
        <v>0</v>
      </c>
      <c r="J54" s="158">
        <f>IF(I54&gt;0,0,ESF!J60-ESF!I60)</f>
        <v>0</v>
      </c>
      <c r="K54" s="83"/>
    </row>
    <row r="55" spans="1:11" ht="19.5" customHeight="1">
      <c r="A55" s="163"/>
      <c r="B55" s="120"/>
      <c r="C55" s="120"/>
      <c r="D55" s="120"/>
      <c r="E55" s="120"/>
      <c r="F55" s="114"/>
      <c r="G55" s="374" t="s">
        <v>123</v>
      </c>
      <c r="H55" s="374"/>
      <c r="I55" s="164">
        <f>IF(ESF!I61&gt;ESF!J61,ESF!I61-ESF!J61,0)</f>
        <v>0</v>
      </c>
      <c r="J55" s="164">
        <f>IF(I55&gt;0,0,ESF!J61-ESF!I61)</f>
        <v>0</v>
      </c>
      <c r="K55" s="116"/>
    </row>
    <row r="56" spans="1:11" ht="6" customHeight="1">
      <c r="A56" s="165"/>
      <c r="B56" s="120"/>
      <c r="C56" s="121"/>
      <c r="D56" s="122"/>
      <c r="E56" s="123"/>
      <c r="F56" s="123"/>
      <c r="G56" s="120"/>
      <c r="H56" s="166"/>
      <c r="I56" s="122"/>
      <c r="J56" s="123"/>
      <c r="K56" s="123"/>
    </row>
    <row r="57" spans="1:11" ht="6" customHeight="1">
      <c r="A57" s="68"/>
      <c r="C57" s="86"/>
      <c r="D57" s="117"/>
      <c r="E57" s="118"/>
      <c r="F57" s="118"/>
      <c r="H57" s="167"/>
      <c r="I57" s="117"/>
      <c r="J57" s="118"/>
      <c r="K57" s="118"/>
    </row>
    <row r="58" spans="1:11" ht="6" customHeight="1">
      <c r="B58" s="86"/>
      <c r="C58" s="117"/>
      <c r="D58" s="118"/>
      <c r="E58" s="118"/>
      <c r="G58" s="119"/>
      <c r="H58" s="168"/>
      <c r="I58" s="118"/>
      <c r="J58" s="118"/>
    </row>
    <row r="59" spans="1:11" ht="15" customHeight="1">
      <c r="B59" s="368" t="s">
        <v>62</v>
      </c>
      <c r="C59" s="368"/>
      <c r="D59" s="368"/>
      <c r="E59" s="368"/>
      <c r="F59" s="368"/>
      <c r="G59" s="368"/>
      <c r="H59" s="368"/>
      <c r="I59" s="368"/>
      <c r="J59" s="368"/>
    </row>
    <row r="60" spans="1:11" ht="9.75" customHeight="1">
      <c r="B60" s="86"/>
      <c r="C60" s="117"/>
      <c r="D60" s="118"/>
      <c r="E60" s="118"/>
      <c r="G60" s="119"/>
      <c r="H60" s="168"/>
      <c r="I60" s="118"/>
      <c r="J60" s="118"/>
    </row>
    <row r="61" spans="1:11" s="68" customFormat="1" ht="49.5" customHeight="1">
      <c r="B61" s="121"/>
      <c r="C61" s="169"/>
      <c r="D61" s="170"/>
      <c r="E61" s="118"/>
      <c r="G61" s="171"/>
      <c r="H61" s="172"/>
      <c r="I61" s="123"/>
      <c r="J61" s="118" t="s">
        <v>135</v>
      </c>
    </row>
    <row r="62" spans="1:11" ht="14.1" customHeight="1">
      <c r="A62" s="371" t="s">
        <v>126</v>
      </c>
      <c r="B62" s="371"/>
      <c r="C62" s="371"/>
      <c r="D62" s="371"/>
      <c r="E62" s="125"/>
      <c r="F62" s="125"/>
      <c r="G62" s="371" t="s">
        <v>127</v>
      </c>
      <c r="H62" s="371"/>
      <c r="I62" s="371"/>
      <c r="J62" s="125"/>
      <c r="K62" s="125"/>
    </row>
    <row r="63" spans="1:11" ht="14.1" customHeight="1">
      <c r="A63" s="367" t="s">
        <v>128</v>
      </c>
      <c r="B63" s="367"/>
      <c r="C63" s="367"/>
      <c r="D63" s="367"/>
      <c r="E63" s="126"/>
      <c r="F63" s="126"/>
      <c r="G63" s="367" t="s">
        <v>129</v>
      </c>
      <c r="H63" s="367"/>
      <c r="I63" s="367"/>
      <c r="J63" s="126"/>
      <c r="K63" s="126"/>
    </row>
    <row r="64" spans="1:11">
      <c r="A64" s="112"/>
      <c r="F64" s="69"/>
    </row>
    <row r="71" spans="3:6">
      <c r="C71" s="173"/>
      <c r="D71" s="173"/>
      <c r="E71" s="174" t="s">
        <v>132</v>
      </c>
      <c r="F71" s="174" t="s">
        <v>133</v>
      </c>
    </row>
    <row r="72" spans="3:6">
      <c r="C72" s="175" t="s">
        <v>136</v>
      </c>
      <c r="D72" s="173"/>
      <c r="E72" s="173"/>
      <c r="F72" s="173"/>
    </row>
    <row r="73" spans="3:6" ht="15.75">
      <c r="C73" s="173"/>
      <c r="D73" s="175" t="s">
        <v>137</v>
      </c>
      <c r="E73" s="176" t="s">
        <v>138</v>
      </c>
      <c r="F73" s="176" t="s">
        <v>139</v>
      </c>
    </row>
    <row r="74" spans="3:6" ht="15.75">
      <c r="C74" s="175" t="s">
        <v>140</v>
      </c>
      <c r="D74" s="175" t="s">
        <v>141</v>
      </c>
      <c r="E74" s="176" t="s">
        <v>139</v>
      </c>
      <c r="F74" s="176" t="s">
        <v>138</v>
      </c>
    </row>
    <row r="75" spans="3:6" ht="15.75">
      <c r="C75" s="173"/>
      <c r="D75" s="175" t="s">
        <v>142</v>
      </c>
      <c r="E75" s="176" t="s">
        <v>139</v>
      </c>
      <c r="F75" s="176" t="s">
        <v>138</v>
      </c>
    </row>
  </sheetData>
  <sheetProtection formatCells="0" selectLockedCells="1"/>
  <mergeCells count="62">
    <mergeCell ref="G55:H55"/>
    <mergeCell ref="B59:J59"/>
    <mergeCell ref="A62:D62"/>
    <mergeCell ref="G62:I62"/>
    <mergeCell ref="A63:D63"/>
    <mergeCell ref="G63:I63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25:H25"/>
    <mergeCell ref="B26:C26"/>
    <mergeCell ref="G27:H27"/>
    <mergeCell ref="B28:C28"/>
    <mergeCell ref="B29:C29"/>
    <mergeCell ref="G29:H29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B11:C11"/>
    <mergeCell ref="G11:H11"/>
    <mergeCell ref="C3:I3"/>
    <mergeCell ref="C4:I4"/>
    <mergeCell ref="C5:I5"/>
    <mergeCell ref="C6:I6"/>
    <mergeCell ref="A7:K7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9"/>
  <sheetViews>
    <sheetView topLeftCell="A9" zoomScaleNormal="100" workbookViewId="0">
      <selection activeCell="K36" sqref="K36"/>
    </sheetView>
  </sheetViews>
  <sheetFormatPr baseColWidth="10" defaultColWidth="11.42578125" defaultRowHeight="12"/>
  <cols>
    <col min="1" max="1" width="3.7109375" style="177" customWidth="1"/>
    <col min="2" max="2" width="11.7109375" style="217" customWidth="1"/>
    <col min="3" max="3" width="45.5703125" style="217" customWidth="1"/>
    <col min="4" max="4" width="16.28515625" style="218" customWidth="1"/>
    <col min="5" max="6" width="18.7109375" style="218" customWidth="1"/>
    <col min="7" max="7" width="17.5703125" style="218" customWidth="1"/>
    <col min="8" max="8" width="14" style="218" bestFit="1" customWidth="1"/>
    <col min="9" max="9" width="3.28515625" style="177" customWidth="1"/>
    <col min="10" max="10" width="11.42578125" style="75"/>
    <col min="11" max="11" width="18.140625" style="75" bestFit="1" customWidth="1"/>
    <col min="12" max="13" width="11.42578125" style="75"/>
    <col min="14" max="14" width="14.42578125" style="75" bestFit="1" customWidth="1"/>
    <col min="15" max="16384" width="11.42578125" style="75"/>
  </cols>
  <sheetData>
    <row r="1" spans="1:11" ht="6" customHeight="1">
      <c r="A1" s="63"/>
      <c r="B1" s="64"/>
      <c r="C1" s="63"/>
      <c r="D1" s="376"/>
      <c r="E1" s="376"/>
      <c r="F1" s="377"/>
      <c r="G1" s="377"/>
      <c r="H1" s="377"/>
      <c r="I1" s="377"/>
    </row>
    <row r="2" spans="1:11" s="68" customFormat="1" ht="6" customHeight="1">
      <c r="B2" s="69"/>
    </row>
    <row r="3" spans="1:11" s="68" customFormat="1" ht="14.1" customHeight="1">
      <c r="B3" s="71"/>
      <c r="C3" s="359"/>
      <c r="D3" s="359"/>
      <c r="E3" s="359"/>
      <c r="F3" s="359"/>
      <c r="G3" s="359"/>
      <c r="H3" s="71"/>
      <c r="I3" s="71"/>
    </row>
    <row r="4" spans="1:11" ht="14.1" customHeight="1">
      <c r="B4" s="71"/>
      <c r="C4" s="359" t="s">
        <v>143</v>
      </c>
      <c r="D4" s="359"/>
      <c r="E4" s="359"/>
      <c r="F4" s="359"/>
      <c r="G4" s="359"/>
      <c r="H4" s="71"/>
      <c r="I4" s="71"/>
    </row>
    <row r="5" spans="1:11" ht="14.1" customHeight="1">
      <c r="B5" s="71"/>
      <c r="C5" s="359" t="s">
        <v>144</v>
      </c>
      <c r="D5" s="359"/>
      <c r="E5" s="359"/>
      <c r="F5" s="359"/>
      <c r="G5" s="359"/>
      <c r="H5" s="71"/>
      <c r="I5" s="71"/>
    </row>
    <row r="6" spans="1:11" ht="14.1" customHeight="1">
      <c r="B6" s="71"/>
      <c r="C6" s="359" t="s">
        <v>145</v>
      </c>
      <c r="D6" s="359"/>
      <c r="E6" s="359"/>
      <c r="F6" s="359"/>
      <c r="G6" s="359"/>
      <c r="H6" s="71"/>
      <c r="I6" s="71"/>
    </row>
    <row r="7" spans="1:11" s="68" customFormat="1" ht="3" customHeight="1">
      <c r="A7" s="178"/>
      <c r="B7" s="179"/>
      <c r="C7" s="378"/>
      <c r="D7" s="378"/>
      <c r="E7" s="378"/>
      <c r="F7" s="378"/>
      <c r="G7" s="378"/>
      <c r="H7" s="378"/>
      <c r="I7" s="378"/>
    </row>
    <row r="8" spans="1:11" ht="20.100000000000001" customHeight="1">
      <c r="A8" s="361" t="str">
        <f>+EA!A6</f>
        <v>Ayuntamiento de Tijuana BC</v>
      </c>
      <c r="B8" s="361"/>
      <c r="C8" s="361"/>
      <c r="D8" s="361"/>
      <c r="E8" s="361"/>
      <c r="F8" s="361"/>
      <c r="G8" s="361"/>
      <c r="H8" s="361"/>
      <c r="I8" s="361"/>
    </row>
    <row r="9" spans="1:11" ht="3" customHeight="1">
      <c r="A9" s="178"/>
      <c r="B9" s="180"/>
      <c r="C9" s="178"/>
      <c r="D9" s="178"/>
      <c r="E9" s="178"/>
      <c r="F9" s="178"/>
      <c r="G9" s="178"/>
      <c r="H9" s="178"/>
      <c r="I9" s="178"/>
    </row>
    <row r="10" spans="1:11" s="68" customFormat="1" ht="3" customHeight="1">
      <c r="A10" s="178"/>
      <c r="B10" s="180"/>
      <c r="C10" s="178"/>
      <c r="D10" s="178"/>
      <c r="E10" s="178"/>
      <c r="F10" s="178"/>
      <c r="G10" s="178"/>
      <c r="H10" s="178"/>
      <c r="I10" s="178"/>
    </row>
    <row r="11" spans="1:11" s="68" customFormat="1" ht="60">
      <c r="A11" s="181"/>
      <c r="B11" s="372" t="s">
        <v>5</v>
      </c>
      <c r="C11" s="372"/>
      <c r="D11" s="182" t="s">
        <v>111</v>
      </c>
      <c r="E11" s="182" t="s">
        <v>146</v>
      </c>
      <c r="F11" s="182" t="s">
        <v>147</v>
      </c>
      <c r="G11" s="182" t="s">
        <v>148</v>
      </c>
      <c r="H11" s="182" t="s">
        <v>149</v>
      </c>
      <c r="I11" s="183"/>
    </row>
    <row r="12" spans="1:11" s="68" customFormat="1" ht="3" customHeight="1">
      <c r="A12" s="184"/>
      <c r="B12" s="180"/>
      <c r="C12" s="178"/>
      <c r="D12" s="178"/>
      <c r="E12" s="178"/>
      <c r="F12" s="178"/>
      <c r="G12" s="178"/>
      <c r="H12" s="178"/>
      <c r="I12" s="185"/>
    </row>
    <row r="13" spans="1:11" s="68" customFormat="1" ht="3" customHeight="1">
      <c r="A13" s="84"/>
      <c r="B13" s="186"/>
      <c r="C13" s="88"/>
      <c r="D13" s="87"/>
      <c r="E13" s="85"/>
      <c r="F13" s="86"/>
      <c r="G13" s="69"/>
      <c r="H13" s="187"/>
      <c r="I13" s="188"/>
    </row>
    <row r="14" spans="1:11" ht="12" customHeight="1">
      <c r="A14" s="99"/>
      <c r="B14" s="379" t="s">
        <v>150</v>
      </c>
      <c r="C14" s="379"/>
      <c r="D14" s="335">
        <f>SUM(D15:D17)</f>
        <v>12772679762</v>
      </c>
      <c r="E14" s="335"/>
      <c r="F14" s="335"/>
      <c r="G14" s="335"/>
      <c r="H14" s="189">
        <f>SUM(D14:G14)</f>
        <v>12772679762</v>
      </c>
      <c r="I14" s="188"/>
    </row>
    <row r="15" spans="1:11">
      <c r="A15" s="84"/>
      <c r="B15" s="375" t="s">
        <v>151</v>
      </c>
      <c r="C15" s="375"/>
      <c r="D15" s="109">
        <v>37514702</v>
      </c>
      <c r="E15" s="336"/>
      <c r="F15" s="336"/>
      <c r="G15" s="336"/>
      <c r="H15" s="190">
        <f>SUM(D15:G15)</f>
        <v>37514702</v>
      </c>
      <c r="I15" s="188"/>
      <c r="K15" s="191"/>
    </row>
    <row r="16" spans="1:11">
      <c r="A16" s="84"/>
      <c r="B16" s="375" t="s">
        <v>113</v>
      </c>
      <c r="C16" s="375"/>
      <c r="D16" s="336">
        <v>12533488396</v>
      </c>
      <c r="E16" s="336"/>
      <c r="F16" s="336"/>
      <c r="G16" s="336"/>
      <c r="H16" s="190">
        <f>SUM(D16:G16)</f>
        <v>12533488396</v>
      </c>
      <c r="I16" s="188"/>
    </row>
    <row r="17" spans="1:11">
      <c r="A17" s="84"/>
      <c r="B17" s="375" t="s">
        <v>152</v>
      </c>
      <c r="C17" s="375"/>
      <c r="D17" s="337">
        <v>201676664</v>
      </c>
      <c r="E17" s="336"/>
      <c r="F17" s="336"/>
      <c r="G17" s="336"/>
      <c r="H17" s="190">
        <f>SUM(D17:G17)</f>
        <v>201676664</v>
      </c>
      <c r="I17" s="188"/>
    </row>
    <row r="18" spans="1:11" ht="9.9499999999999993" customHeight="1">
      <c r="A18" s="99"/>
      <c r="B18" s="338"/>
      <c r="C18" s="339"/>
      <c r="D18" s="206"/>
      <c r="E18" s="206"/>
      <c r="F18" s="206"/>
      <c r="G18" s="206"/>
      <c r="H18" s="190"/>
      <c r="I18" s="188"/>
    </row>
    <row r="19" spans="1:11" ht="12" customHeight="1">
      <c r="A19" s="99"/>
      <c r="B19" s="379" t="s">
        <v>153</v>
      </c>
      <c r="C19" s="379"/>
      <c r="D19" s="335"/>
      <c r="E19" s="335">
        <f>SUM(E20:E24)</f>
        <v>19339926677</v>
      </c>
      <c r="F19" s="335">
        <f>SUM(F20:F23)</f>
        <v>1050436637</v>
      </c>
      <c r="G19" s="335"/>
      <c r="H19" s="189">
        <f t="shared" ref="H19:H24" si="0">SUM(D19:G19)</f>
        <v>20390363314</v>
      </c>
      <c r="I19" s="188"/>
    </row>
    <row r="20" spans="1:11" ht="12" customHeight="1">
      <c r="A20" s="84"/>
      <c r="B20" s="375" t="s">
        <v>154</v>
      </c>
      <c r="C20" s="375"/>
      <c r="D20" s="336"/>
      <c r="E20" s="336"/>
      <c r="F20" s="336">
        <v>1050436637</v>
      </c>
      <c r="G20" s="336"/>
      <c r="H20" s="190">
        <f t="shared" si="0"/>
        <v>1050436637</v>
      </c>
      <c r="I20" s="188"/>
    </row>
    <row r="21" spans="1:11">
      <c r="A21" s="84"/>
      <c r="B21" s="375" t="s">
        <v>117</v>
      </c>
      <c r="C21" s="375"/>
      <c r="D21" s="336"/>
      <c r="E21" s="336">
        <v>8030023332</v>
      </c>
      <c r="F21" s="336"/>
      <c r="G21" s="336"/>
      <c r="H21" s="190">
        <f t="shared" si="0"/>
        <v>8030023332</v>
      </c>
      <c r="I21" s="188"/>
    </row>
    <row r="22" spans="1:11">
      <c r="A22" s="84"/>
      <c r="B22" s="375" t="s">
        <v>155</v>
      </c>
      <c r="C22" s="375"/>
      <c r="D22" s="336"/>
      <c r="E22" s="336">
        <v>12647566848</v>
      </c>
      <c r="F22" s="336"/>
      <c r="G22" s="336"/>
      <c r="H22" s="190">
        <f t="shared" si="0"/>
        <v>12647566848</v>
      </c>
      <c r="I22" s="188"/>
    </row>
    <row r="23" spans="1:11">
      <c r="A23" s="84"/>
      <c r="B23" s="375" t="s">
        <v>119</v>
      </c>
      <c r="C23" s="375"/>
      <c r="D23" s="336"/>
      <c r="E23" s="336">
        <v>0</v>
      </c>
      <c r="F23" s="336"/>
      <c r="G23" s="336"/>
      <c r="H23" s="190">
        <f t="shared" si="0"/>
        <v>0</v>
      </c>
      <c r="I23" s="188"/>
      <c r="K23" s="192"/>
    </row>
    <row r="24" spans="1:11">
      <c r="A24" s="84"/>
      <c r="B24" s="375" t="s">
        <v>156</v>
      </c>
      <c r="C24" s="375"/>
      <c r="D24" s="336"/>
      <c r="E24" s="340">
        <v>-1337663503</v>
      </c>
      <c r="F24" s="336"/>
      <c r="G24" s="336"/>
      <c r="H24" s="193">
        <f t="shared" si="0"/>
        <v>-1337663503</v>
      </c>
      <c r="I24" s="188"/>
      <c r="K24" s="192"/>
    </row>
    <row r="25" spans="1:11" ht="9.9499999999999993" customHeight="1">
      <c r="A25" s="99"/>
      <c r="B25" s="338"/>
      <c r="C25" s="339"/>
      <c r="D25" s="206"/>
      <c r="E25" s="206"/>
      <c r="F25" s="206"/>
      <c r="G25" s="206"/>
      <c r="H25" s="190"/>
      <c r="I25" s="188"/>
    </row>
    <row r="26" spans="1:11" s="173" customFormat="1" ht="9.9499999999999993" customHeight="1">
      <c r="A26" s="99"/>
      <c r="B26" s="379" t="s">
        <v>157</v>
      </c>
      <c r="C26" s="379"/>
      <c r="D26" s="335"/>
      <c r="E26" s="335"/>
      <c r="F26" s="335"/>
      <c r="G26" s="381">
        <f>SUM(G28:G29)</f>
        <v>0</v>
      </c>
      <c r="H26" s="380">
        <f>SUM(D26:G27)</f>
        <v>0</v>
      </c>
      <c r="I26" s="188"/>
    </row>
    <row r="27" spans="1:11" s="173" customFormat="1">
      <c r="A27" s="99"/>
      <c r="B27" s="379"/>
      <c r="C27" s="379"/>
      <c r="D27" s="335"/>
      <c r="E27" s="335"/>
      <c r="F27" s="335"/>
      <c r="G27" s="381"/>
      <c r="H27" s="380"/>
      <c r="I27" s="188"/>
    </row>
    <row r="28" spans="1:11">
      <c r="A28" s="99"/>
      <c r="B28" s="375" t="s">
        <v>122</v>
      </c>
      <c r="C28" s="375"/>
      <c r="D28" s="206"/>
      <c r="E28" s="206"/>
      <c r="F28" s="206"/>
      <c r="G28" s="206"/>
      <c r="H28" s="189">
        <f>SUM(D28:G28)</f>
        <v>0</v>
      </c>
      <c r="I28" s="188"/>
    </row>
    <row r="29" spans="1:11">
      <c r="A29" s="99"/>
      <c r="B29" s="375" t="s">
        <v>123</v>
      </c>
      <c r="C29" s="375"/>
      <c r="D29" s="206"/>
      <c r="E29" s="206"/>
      <c r="F29" s="206"/>
      <c r="G29" s="206"/>
      <c r="H29" s="189">
        <f>SUM(D29:G29)</f>
        <v>0</v>
      </c>
      <c r="I29" s="188"/>
    </row>
    <row r="30" spans="1:11" ht="9.9499999999999993" customHeight="1">
      <c r="A30" s="99"/>
      <c r="B30" s="205"/>
      <c r="C30" s="205"/>
      <c r="D30" s="206"/>
      <c r="E30" s="206"/>
      <c r="F30" s="206"/>
      <c r="G30" s="206"/>
      <c r="H30" s="190"/>
      <c r="I30" s="188"/>
    </row>
    <row r="31" spans="1:11" ht="18.75" thickBot="1">
      <c r="A31" s="99"/>
      <c r="B31" s="382" t="s">
        <v>158</v>
      </c>
      <c r="C31" s="382"/>
      <c r="D31" s="194">
        <f>+D14</f>
        <v>12772679762</v>
      </c>
      <c r="E31" s="194">
        <f>+E19</f>
        <v>19339926677</v>
      </c>
      <c r="F31" s="194">
        <f>+F19</f>
        <v>1050436637</v>
      </c>
      <c r="G31" s="194">
        <f>+G26</f>
        <v>0</v>
      </c>
      <c r="H31" s="194">
        <f>SUM(D31:G31)</f>
        <v>33163043076</v>
      </c>
      <c r="I31" s="188"/>
      <c r="K31" s="195" t="str">
        <f>IF(H31=ESF!J63," ","ERROR")</f>
        <v xml:space="preserve"> </v>
      </c>
    </row>
    <row r="32" spans="1:11">
      <c r="A32" s="84"/>
      <c r="B32" s="339"/>
      <c r="C32" s="219"/>
      <c r="D32" s="206"/>
      <c r="E32" s="206"/>
      <c r="F32" s="206"/>
      <c r="G32" s="206"/>
      <c r="H32" s="190"/>
      <c r="I32" s="188"/>
    </row>
    <row r="33" spans="1:11" ht="12" customHeight="1">
      <c r="A33" s="99"/>
      <c r="B33" s="379" t="s">
        <v>159</v>
      </c>
      <c r="C33" s="379"/>
      <c r="D33" s="383">
        <f>SUM(D35:D37)</f>
        <v>-53475260</v>
      </c>
      <c r="E33" s="335"/>
      <c r="F33" s="335"/>
      <c r="G33" s="335"/>
      <c r="H33" s="384">
        <f>+D33</f>
        <v>-53475260</v>
      </c>
      <c r="I33" s="188"/>
    </row>
    <row r="34" spans="1:11" ht="12" customHeight="1">
      <c r="A34" s="99"/>
      <c r="B34" s="379"/>
      <c r="C34" s="379"/>
      <c r="D34" s="383"/>
      <c r="E34" s="335"/>
      <c r="F34" s="335"/>
      <c r="G34" s="335"/>
      <c r="H34" s="384"/>
      <c r="I34" s="188"/>
    </row>
    <row r="35" spans="1:11">
      <c r="A35" s="84"/>
      <c r="B35" s="375" t="s">
        <v>40</v>
      </c>
      <c r="C35" s="375"/>
      <c r="D35" s="340">
        <v>11193</v>
      </c>
      <c r="E35" s="336">
        <v>0</v>
      </c>
      <c r="F35" s="336">
        <v>0</v>
      </c>
      <c r="G35" s="336">
        <v>0</v>
      </c>
      <c r="H35" s="196">
        <f>SUM(D35:G35)</f>
        <v>11193</v>
      </c>
      <c r="I35" s="188"/>
    </row>
    <row r="36" spans="1:11" ht="12" customHeight="1">
      <c r="A36" s="84"/>
      <c r="B36" s="375" t="s">
        <v>113</v>
      </c>
      <c r="C36" s="375"/>
      <c r="D36" s="341">
        <v>0</v>
      </c>
      <c r="E36" s="336">
        <v>0</v>
      </c>
      <c r="F36" s="336">
        <v>0</v>
      </c>
      <c r="G36" s="336">
        <v>0</v>
      </c>
      <c r="H36" s="196">
        <f>SUM(D36:G36)</f>
        <v>0</v>
      </c>
      <c r="I36" s="188"/>
      <c r="J36" s="197"/>
      <c r="K36" s="197"/>
    </row>
    <row r="37" spans="1:11" ht="12" customHeight="1">
      <c r="A37" s="84"/>
      <c r="B37" s="375" t="s">
        <v>152</v>
      </c>
      <c r="C37" s="375"/>
      <c r="D37" s="340">
        <v>-53486453</v>
      </c>
      <c r="E37" s="336">
        <v>0</v>
      </c>
      <c r="F37" s="336">
        <v>0</v>
      </c>
      <c r="G37" s="336">
        <v>0</v>
      </c>
      <c r="H37" s="196">
        <f>SUM(D37:G37)</f>
        <v>-53486453</v>
      </c>
      <c r="I37" s="188"/>
      <c r="J37" s="197"/>
      <c r="K37" s="197"/>
    </row>
    <row r="38" spans="1:11" ht="9.9499999999999993" customHeight="1">
      <c r="A38" s="99"/>
      <c r="B38" s="338"/>
      <c r="C38" s="339"/>
      <c r="D38" s="206"/>
      <c r="E38" s="206"/>
      <c r="F38" s="206"/>
      <c r="G38" s="206"/>
      <c r="H38" s="190"/>
      <c r="I38" s="188"/>
      <c r="J38" s="197"/>
      <c r="K38" s="197"/>
    </row>
    <row r="39" spans="1:11" ht="12" customHeight="1">
      <c r="A39" s="99" t="s">
        <v>135</v>
      </c>
      <c r="B39" s="379" t="s">
        <v>160</v>
      </c>
      <c r="C39" s="379"/>
      <c r="D39" s="335">
        <f>SUM(D41:D44)</f>
        <v>0</v>
      </c>
      <c r="E39" s="381">
        <f>SUM(E41:E44)</f>
        <v>1050436638</v>
      </c>
      <c r="F39" s="385">
        <f>SUM(F41:F45)</f>
        <v>-96834624</v>
      </c>
      <c r="G39" s="381"/>
      <c r="H39" s="387">
        <f>+E39+F39</f>
        <v>953602014</v>
      </c>
      <c r="I39" s="188"/>
      <c r="J39" s="197"/>
      <c r="K39" s="197"/>
    </row>
    <row r="40" spans="1:11" ht="12" customHeight="1">
      <c r="A40" s="99"/>
      <c r="B40" s="379"/>
      <c r="C40" s="379"/>
      <c r="D40" s="335"/>
      <c r="E40" s="381"/>
      <c r="F40" s="385"/>
      <c r="G40" s="381"/>
      <c r="H40" s="387"/>
      <c r="I40" s="188"/>
      <c r="J40" s="197"/>
      <c r="K40" s="197"/>
    </row>
    <row r="41" spans="1:11" ht="12" customHeight="1">
      <c r="A41" s="84"/>
      <c r="B41" s="375" t="s">
        <v>154</v>
      </c>
      <c r="C41" s="375"/>
      <c r="D41" s="336">
        <v>0</v>
      </c>
      <c r="E41" s="336"/>
      <c r="F41" s="336">
        <v>963880099</v>
      </c>
      <c r="G41" s="336"/>
      <c r="H41" s="190">
        <f>SUM(D41:G41)</f>
        <v>963880099</v>
      </c>
      <c r="I41" s="188"/>
      <c r="J41" s="197"/>
      <c r="K41" s="198"/>
    </row>
    <row r="42" spans="1:11">
      <c r="A42" s="84"/>
      <c r="B42" s="375" t="s">
        <v>117</v>
      </c>
      <c r="C42" s="375"/>
      <c r="D42" s="336">
        <v>0</v>
      </c>
      <c r="E42" s="337">
        <v>1050436638</v>
      </c>
      <c r="F42" s="340">
        <v>-1050436637</v>
      </c>
      <c r="G42" s="336"/>
      <c r="H42" s="199">
        <f>SUM(D42:G42)</f>
        <v>1</v>
      </c>
      <c r="I42" s="188"/>
      <c r="J42" s="197"/>
      <c r="K42" s="200"/>
    </row>
    <row r="43" spans="1:11">
      <c r="A43" s="84"/>
      <c r="B43" s="375" t="s">
        <v>155</v>
      </c>
      <c r="C43" s="375"/>
      <c r="D43" s="336">
        <v>0</v>
      </c>
      <c r="E43" s="337"/>
      <c r="F43" s="340">
        <v>0</v>
      </c>
      <c r="G43" s="336"/>
      <c r="H43" s="193">
        <f>SUM(D43:G43)</f>
        <v>0</v>
      </c>
      <c r="I43" s="188"/>
      <c r="J43" s="197"/>
      <c r="K43" s="201"/>
    </row>
    <row r="44" spans="1:11">
      <c r="A44" s="84"/>
      <c r="B44" s="375" t="s">
        <v>119</v>
      </c>
      <c r="C44" s="375"/>
      <c r="D44" s="336">
        <v>0</v>
      </c>
      <c r="E44" s="336"/>
      <c r="F44" s="336">
        <v>0</v>
      </c>
      <c r="G44" s="336"/>
      <c r="H44" s="190">
        <f>SUM(D44:G44)</f>
        <v>0</v>
      </c>
      <c r="I44" s="188"/>
      <c r="J44" s="197"/>
      <c r="K44" s="202"/>
    </row>
    <row r="45" spans="1:11">
      <c r="A45" s="84"/>
      <c r="B45" s="375" t="s">
        <v>156</v>
      </c>
      <c r="C45" s="375"/>
      <c r="D45" s="336"/>
      <c r="E45" s="336"/>
      <c r="F45" s="340">
        <v>-10278086</v>
      </c>
      <c r="G45" s="336"/>
      <c r="H45" s="196">
        <f>SUM(D45:G45)</f>
        <v>-10278086</v>
      </c>
      <c r="I45" s="188"/>
      <c r="J45" s="197"/>
      <c r="K45" s="202"/>
    </row>
    <row r="46" spans="1:11" ht="9.9499999999999993" customHeight="1">
      <c r="A46" s="99"/>
      <c r="B46" s="338"/>
      <c r="C46" s="339"/>
      <c r="D46" s="206"/>
      <c r="E46" s="206"/>
      <c r="F46" s="206"/>
      <c r="G46" s="206"/>
      <c r="H46" s="190"/>
      <c r="I46" s="188"/>
      <c r="J46" s="197"/>
      <c r="K46" s="203" t="s">
        <v>135</v>
      </c>
    </row>
    <row r="47" spans="1:11">
      <c r="A47" s="99"/>
      <c r="B47" s="379" t="s">
        <v>161</v>
      </c>
      <c r="C47" s="379"/>
      <c r="D47" s="206"/>
      <c r="E47" s="206"/>
      <c r="F47" s="206"/>
      <c r="G47" s="381">
        <f>SUM(G49:G50)</f>
        <v>0</v>
      </c>
      <c r="H47" s="388">
        <f>SUM(D47:G48)</f>
        <v>0</v>
      </c>
      <c r="I47" s="188"/>
      <c r="J47" s="197"/>
      <c r="K47" s="203"/>
    </row>
    <row r="48" spans="1:11">
      <c r="A48" s="99"/>
      <c r="B48" s="379"/>
      <c r="C48" s="379"/>
      <c r="D48" s="206"/>
      <c r="E48" s="206"/>
      <c r="F48" s="206"/>
      <c r="G48" s="381"/>
      <c r="H48" s="388"/>
      <c r="I48" s="188"/>
      <c r="J48" s="197"/>
      <c r="K48" s="203"/>
    </row>
    <row r="49" spans="1:14">
      <c r="A49" s="99"/>
      <c r="B49" s="375" t="s">
        <v>122</v>
      </c>
      <c r="C49" s="375"/>
      <c r="D49" s="206"/>
      <c r="E49" s="206"/>
      <c r="F49" s="206"/>
      <c r="G49" s="206"/>
      <c r="H49" s="190">
        <f>+G49</f>
        <v>0</v>
      </c>
      <c r="I49" s="188"/>
      <c r="J49" s="197"/>
      <c r="K49" s="203"/>
    </row>
    <row r="50" spans="1:14">
      <c r="A50" s="99"/>
      <c r="B50" s="375" t="s">
        <v>123</v>
      </c>
      <c r="C50" s="375"/>
      <c r="D50" s="206"/>
      <c r="E50" s="206"/>
      <c r="F50" s="206"/>
      <c r="G50" s="206"/>
      <c r="H50" s="190">
        <f>+G50</f>
        <v>0</v>
      </c>
      <c r="I50" s="188"/>
      <c r="J50" s="197"/>
      <c r="K50" s="203"/>
    </row>
    <row r="51" spans="1:14" s="197" customFormat="1">
      <c r="A51" s="204"/>
      <c r="B51" s="205"/>
      <c r="C51" s="205"/>
      <c r="D51" s="206"/>
      <c r="E51" s="206"/>
      <c r="F51" s="206"/>
      <c r="G51" s="206"/>
      <c r="H51" s="206"/>
      <c r="I51" s="207"/>
      <c r="K51" s="208">
        <f>+E52+F52+G52</f>
        <v>21343965328</v>
      </c>
      <c r="N51" s="209"/>
    </row>
    <row r="52" spans="1:14" ht="18">
      <c r="A52" s="210"/>
      <c r="B52" s="386" t="s">
        <v>162</v>
      </c>
      <c r="C52" s="386"/>
      <c r="D52" s="211">
        <f>+D31+D33</f>
        <v>12719204502</v>
      </c>
      <c r="E52" s="211">
        <f>+E31+E39</f>
        <v>20390363315</v>
      </c>
      <c r="F52" s="212">
        <f>+F31+F39</f>
        <v>953602013</v>
      </c>
      <c r="G52" s="211">
        <f>+G31+G47</f>
        <v>0</v>
      </c>
      <c r="H52" s="211">
        <f>SUM(D52:G52)</f>
        <v>34063169830</v>
      </c>
      <c r="I52" s="213"/>
      <c r="J52" s="197"/>
      <c r="K52" s="214" t="str">
        <f>IF(H52=ESF!I63," ","ERROR")</f>
        <v xml:space="preserve"> </v>
      </c>
    </row>
    <row r="53" spans="1:14" ht="6" customHeight="1">
      <c r="A53" s="215"/>
      <c r="B53" s="215"/>
      <c r="C53" s="215"/>
      <c r="D53" s="215"/>
      <c r="E53" s="215"/>
      <c r="F53" s="215"/>
      <c r="G53" s="215"/>
      <c r="H53" s="215"/>
      <c r="I53" s="216"/>
      <c r="J53" s="197"/>
      <c r="K53" s="197"/>
    </row>
    <row r="54" spans="1:14" ht="6" customHeight="1">
      <c r="D54" s="217"/>
      <c r="E54" s="217"/>
      <c r="I54" s="88"/>
      <c r="J54" s="197"/>
      <c r="K54" s="197"/>
    </row>
    <row r="55" spans="1:14" ht="15" customHeight="1">
      <c r="A55" s="68"/>
      <c r="B55" s="368" t="s">
        <v>62</v>
      </c>
      <c r="C55" s="368"/>
      <c r="D55" s="368"/>
      <c r="E55" s="368"/>
      <c r="F55" s="368"/>
      <c r="G55" s="368"/>
      <c r="H55" s="368"/>
      <c r="I55" s="368"/>
      <c r="J55" s="219"/>
      <c r="K55" s="197"/>
    </row>
    <row r="56" spans="1:14" ht="9.75" customHeight="1">
      <c r="A56" s="68"/>
      <c r="B56" s="86"/>
      <c r="C56" s="117"/>
      <c r="D56" s="118"/>
      <c r="E56" s="118"/>
      <c r="F56" s="68"/>
      <c r="G56" s="119"/>
      <c r="H56" s="117"/>
      <c r="I56" s="118"/>
      <c r="J56" s="220"/>
      <c r="K56" s="197"/>
    </row>
    <row r="57" spans="1:14" s="68" customFormat="1" ht="17.25" customHeight="1">
      <c r="B57" s="121"/>
      <c r="C57" s="221"/>
      <c r="D57" s="221"/>
      <c r="E57" s="118"/>
      <c r="F57" s="120"/>
      <c r="G57" s="389"/>
      <c r="H57" s="370"/>
      <c r="I57" s="123"/>
      <c r="J57" s="220"/>
      <c r="K57" s="222"/>
    </row>
    <row r="58" spans="1:14" ht="14.1" customHeight="1">
      <c r="A58" s="125"/>
      <c r="B58" s="371" t="s">
        <v>126</v>
      </c>
      <c r="C58" s="371"/>
      <c r="D58" s="371"/>
      <c r="E58" s="125"/>
      <c r="F58" s="371" t="s">
        <v>127</v>
      </c>
      <c r="G58" s="371"/>
      <c r="H58" s="371"/>
      <c r="I58" s="125"/>
      <c r="J58" s="220"/>
      <c r="K58" s="197"/>
    </row>
    <row r="59" spans="1:14" ht="14.1" customHeight="1">
      <c r="A59" s="126"/>
      <c r="B59" s="367" t="s">
        <v>128</v>
      </c>
      <c r="C59" s="367"/>
      <c r="D59" s="367"/>
      <c r="E59" s="126"/>
      <c r="F59" s="367" t="s">
        <v>129</v>
      </c>
      <c r="G59" s="367"/>
      <c r="H59" s="367"/>
      <c r="I59" s="126"/>
      <c r="J59" s="220"/>
      <c r="K59" s="197"/>
    </row>
  </sheetData>
  <sheetProtection formatCells="0" selectLockedCells="1"/>
  <mergeCells count="54">
    <mergeCell ref="B55:I55"/>
    <mergeCell ref="G57:H57"/>
    <mergeCell ref="B58:D58"/>
    <mergeCell ref="F58:H58"/>
    <mergeCell ref="B59:D59"/>
    <mergeCell ref="F59:H59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H33:H34"/>
    <mergeCell ref="B36:C36"/>
    <mergeCell ref="B37:C37"/>
    <mergeCell ref="B39:C40"/>
    <mergeCell ref="E39:E40"/>
    <mergeCell ref="F39:F40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26:H27"/>
    <mergeCell ref="B28:C28"/>
    <mergeCell ref="B16:C16"/>
    <mergeCell ref="B17:C17"/>
    <mergeCell ref="B19:C19"/>
    <mergeCell ref="B20:C20"/>
    <mergeCell ref="B21:C21"/>
    <mergeCell ref="B22:C22"/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7"/>
  <sheetViews>
    <sheetView showWhiteSpace="0" topLeftCell="A18" zoomScaleNormal="100" workbookViewId="0">
      <selection activeCell="S36" sqref="S36"/>
    </sheetView>
  </sheetViews>
  <sheetFormatPr baseColWidth="10" defaultColWidth="11.42578125" defaultRowHeight="12"/>
  <cols>
    <col min="1" max="1" width="1.28515625" style="131" customWidth="1"/>
    <col min="2" max="3" width="3.7109375" style="131" customWidth="1"/>
    <col min="4" max="4" width="23.85546875" style="131" customWidth="1"/>
    <col min="5" max="5" width="15.7109375" style="131" customWidth="1"/>
    <col min="6" max="6" width="6.42578125" style="131" customWidth="1"/>
    <col min="7" max="7" width="14.42578125" style="69" customWidth="1"/>
    <col min="8" max="8" width="14.140625" style="69" customWidth="1"/>
    <col min="9" max="9" width="7.7109375" style="131" customWidth="1"/>
    <col min="10" max="11" width="3.7109375" style="75" customWidth="1"/>
    <col min="12" max="13" width="18.7109375" style="75" customWidth="1"/>
    <col min="14" max="14" width="6.42578125" style="75" customWidth="1"/>
    <col min="15" max="15" width="14.85546875" style="75" customWidth="1"/>
    <col min="16" max="16" width="15.85546875" style="266" customWidth="1"/>
    <col min="17" max="17" width="0.85546875" style="75" customWidth="1"/>
    <col min="18" max="16384" width="11.42578125" style="75"/>
  </cols>
  <sheetData>
    <row r="1" spans="1:17" s="68" customFormat="1" ht="16.5" customHeight="1">
      <c r="B1" s="132"/>
      <c r="C1" s="132"/>
      <c r="D1" s="132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223"/>
      <c r="Q1" s="132"/>
    </row>
    <row r="2" spans="1:17" ht="15" customHeight="1">
      <c r="A2" s="373" t="s">
        <v>163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</row>
    <row r="3" spans="1:17" ht="15" customHeight="1">
      <c r="A3" s="373" t="s">
        <v>131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</row>
    <row r="4" spans="1:17" ht="16.5" customHeight="1">
      <c r="A4" s="373" t="s">
        <v>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</row>
    <row r="5" spans="1:17" ht="3" customHeight="1">
      <c r="C5" s="137"/>
      <c r="D5" s="22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2"/>
      <c r="P5" s="225"/>
      <c r="Q5" s="68"/>
    </row>
    <row r="6" spans="1:17" ht="19.5" customHeight="1">
      <c r="A6" s="361" t="str">
        <f>+EA!A6</f>
        <v>Ayuntamiento de Tijuana BC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</row>
    <row r="7" spans="1:17" s="68" customFormat="1" ht="12" customHeight="1">
      <c r="A7" s="131"/>
      <c r="B7" s="226" t="s">
        <v>164</v>
      </c>
      <c r="C7" s="137"/>
      <c r="D7" s="224"/>
      <c r="E7" s="137"/>
      <c r="F7" s="137"/>
      <c r="G7" s="227"/>
      <c r="H7" s="227"/>
      <c r="I7" s="224"/>
      <c r="P7" s="225"/>
    </row>
    <row r="8" spans="1:17" s="68" customFormat="1" ht="3" customHeight="1">
      <c r="A8" s="131"/>
      <c r="B8" s="131"/>
      <c r="C8" s="228"/>
      <c r="D8" s="224"/>
      <c r="E8" s="228"/>
      <c r="F8" s="228"/>
      <c r="G8" s="229"/>
      <c r="H8" s="229"/>
      <c r="I8" s="224"/>
      <c r="P8" s="225"/>
    </row>
    <row r="9" spans="1:17" s="68" customFormat="1" ht="31.5" customHeight="1">
      <c r="A9" s="230"/>
      <c r="B9" s="390" t="s">
        <v>5</v>
      </c>
      <c r="C9" s="390"/>
      <c r="D9" s="390"/>
      <c r="E9" s="390"/>
      <c r="F9" s="145"/>
      <c r="G9" s="144">
        <v>2020</v>
      </c>
      <c r="H9" s="144">
        <v>2019</v>
      </c>
      <c r="I9" s="231"/>
      <c r="J9" s="390" t="s">
        <v>5</v>
      </c>
      <c r="K9" s="390"/>
      <c r="L9" s="390"/>
      <c r="M9" s="390"/>
      <c r="N9" s="145"/>
      <c r="O9" s="144">
        <v>2020</v>
      </c>
      <c r="P9" s="144">
        <v>2019</v>
      </c>
      <c r="Q9" s="232"/>
    </row>
    <row r="10" spans="1:17" s="68" customFormat="1" ht="3" customHeight="1">
      <c r="A10" s="147"/>
      <c r="B10" s="233"/>
      <c r="C10" s="131">
        <f>ROUND(774795789.5,0)</f>
        <v>774795790</v>
      </c>
      <c r="D10" s="149"/>
      <c r="E10" s="149"/>
      <c r="F10" s="149"/>
      <c r="G10" s="234"/>
      <c r="H10" s="234"/>
      <c r="I10" s="131"/>
      <c r="P10" s="225"/>
      <c r="Q10" s="83"/>
    </row>
    <row r="11" spans="1:17" s="68" customFormat="1">
      <c r="A11" s="84"/>
      <c r="B11" s="69"/>
      <c r="C11" s="152"/>
      <c r="D11" s="152"/>
      <c r="E11" s="152"/>
      <c r="F11" s="152"/>
      <c r="G11" s="234"/>
      <c r="H11" s="234"/>
      <c r="I11" s="69"/>
      <c r="P11" s="225"/>
      <c r="Q11" s="83"/>
    </row>
    <row r="12" spans="1:17" ht="17.25" customHeight="1">
      <c r="A12" s="84"/>
      <c r="B12" s="391" t="s">
        <v>165</v>
      </c>
      <c r="C12" s="391"/>
      <c r="D12" s="391"/>
      <c r="E12" s="391"/>
      <c r="F12" s="391"/>
      <c r="G12" s="234"/>
      <c r="H12" s="234"/>
      <c r="I12" s="69"/>
      <c r="J12" s="391" t="s">
        <v>166</v>
      </c>
      <c r="K12" s="391"/>
      <c r="L12" s="391"/>
      <c r="M12" s="391"/>
      <c r="N12" s="391"/>
      <c r="O12" s="235"/>
      <c r="P12" s="235"/>
      <c r="Q12" s="83"/>
    </row>
    <row r="13" spans="1:17" ht="17.25" customHeight="1">
      <c r="A13" s="84"/>
      <c r="B13" s="69"/>
      <c r="C13" s="152"/>
      <c r="D13" s="69"/>
      <c r="E13" s="152"/>
      <c r="F13" s="152"/>
      <c r="G13" s="234"/>
      <c r="H13" s="234"/>
      <c r="I13" s="69"/>
      <c r="J13" s="69"/>
      <c r="K13" s="152"/>
      <c r="L13" s="152"/>
      <c r="M13" s="152"/>
      <c r="N13" s="152"/>
      <c r="O13" s="235"/>
      <c r="P13" s="235"/>
      <c r="Q13" s="83"/>
    </row>
    <row r="14" spans="1:17" ht="17.25" customHeight="1">
      <c r="A14" s="84"/>
      <c r="B14" s="69"/>
      <c r="C14" s="391" t="s">
        <v>132</v>
      </c>
      <c r="D14" s="391"/>
      <c r="E14" s="391"/>
      <c r="F14" s="391"/>
      <c r="G14" s="102">
        <f>SUM(G15:G25)</f>
        <v>2306634657</v>
      </c>
      <c r="H14" s="102">
        <f>SUM(H15:H25)</f>
        <v>7713543589</v>
      </c>
      <c r="I14" s="160"/>
      <c r="J14" s="160"/>
      <c r="K14" s="392" t="s">
        <v>132</v>
      </c>
      <c r="L14" s="392"/>
      <c r="M14" s="392"/>
      <c r="N14" s="392"/>
      <c r="O14" s="236">
        <f>SUM(O15:O17)</f>
        <v>189666878</v>
      </c>
      <c r="P14" s="236">
        <f>SUM(P15:P17)</f>
        <v>395968641</v>
      </c>
      <c r="Q14" s="83"/>
    </row>
    <row r="15" spans="1:17" ht="15" customHeight="1">
      <c r="A15" s="84"/>
      <c r="B15" s="69"/>
      <c r="C15" s="152"/>
      <c r="D15" s="393" t="s">
        <v>10</v>
      </c>
      <c r="E15" s="393"/>
      <c r="F15" s="393"/>
      <c r="G15" s="237">
        <v>849933479</v>
      </c>
      <c r="H15" s="237">
        <v>2011323440</v>
      </c>
      <c r="I15" s="160"/>
      <c r="J15" s="160"/>
      <c r="K15" s="110"/>
      <c r="L15" s="394" t="s">
        <v>95</v>
      </c>
      <c r="M15" s="394"/>
      <c r="N15" s="394"/>
      <c r="O15" s="238">
        <v>7389831</v>
      </c>
      <c r="P15" s="238">
        <v>384025942</v>
      </c>
      <c r="Q15" s="83"/>
    </row>
    <row r="16" spans="1:17" ht="15" customHeight="1">
      <c r="A16" s="84"/>
      <c r="B16" s="69"/>
      <c r="C16" s="152"/>
      <c r="D16" s="393" t="s">
        <v>167</v>
      </c>
      <c r="E16" s="393"/>
      <c r="F16" s="393"/>
      <c r="G16" s="237">
        <v>0</v>
      </c>
      <c r="H16" s="237">
        <v>0</v>
      </c>
      <c r="I16" s="160"/>
      <c r="J16" s="160"/>
      <c r="K16" s="110"/>
      <c r="L16" s="394" t="s">
        <v>97</v>
      </c>
      <c r="M16" s="394"/>
      <c r="N16" s="394"/>
      <c r="O16" s="238">
        <v>213641</v>
      </c>
      <c r="P16" s="238">
        <v>0</v>
      </c>
      <c r="Q16" s="83"/>
    </row>
    <row r="17" spans="1:17" ht="15" customHeight="1">
      <c r="A17" s="84"/>
      <c r="B17" s="69"/>
      <c r="C17" s="239"/>
      <c r="D17" s="393" t="s">
        <v>168</v>
      </c>
      <c r="E17" s="393"/>
      <c r="F17" s="393"/>
      <c r="G17" s="237">
        <v>0</v>
      </c>
      <c r="H17" s="237">
        <v>0</v>
      </c>
      <c r="I17" s="160"/>
      <c r="J17" s="160"/>
      <c r="K17" s="240"/>
      <c r="L17" s="394" t="s">
        <v>169</v>
      </c>
      <c r="M17" s="394"/>
      <c r="N17" s="394"/>
      <c r="O17" s="241">
        <v>182063406</v>
      </c>
      <c r="P17" s="238">
        <v>11942699</v>
      </c>
      <c r="Q17" s="83"/>
    </row>
    <row r="18" spans="1:17" ht="15" customHeight="1">
      <c r="A18" s="84"/>
      <c r="B18" s="69"/>
      <c r="C18" s="239"/>
      <c r="D18" s="393" t="s">
        <v>16</v>
      </c>
      <c r="E18" s="393"/>
      <c r="F18" s="393"/>
      <c r="G18" s="237">
        <v>145532975</v>
      </c>
      <c r="H18" s="237">
        <v>537315282</v>
      </c>
      <c r="I18" s="160"/>
      <c r="J18" s="160"/>
      <c r="K18" s="240"/>
      <c r="L18" s="162"/>
      <c r="M18" s="162"/>
      <c r="N18" s="162"/>
      <c r="O18" s="162"/>
      <c r="P18" s="162"/>
      <c r="Q18" s="83"/>
    </row>
    <row r="19" spans="1:17" ht="15" customHeight="1">
      <c r="A19" s="84"/>
      <c r="B19" s="69"/>
      <c r="C19" s="239"/>
      <c r="D19" s="393" t="s">
        <v>17</v>
      </c>
      <c r="E19" s="393"/>
      <c r="F19" s="393"/>
      <c r="G19" s="237">
        <v>3638451</v>
      </c>
      <c r="H19" s="237">
        <v>36780097</v>
      </c>
      <c r="I19" s="160"/>
      <c r="J19" s="160"/>
      <c r="K19" s="242" t="s">
        <v>133</v>
      </c>
      <c r="L19" s="242"/>
      <c r="M19" s="242"/>
      <c r="N19" s="242"/>
      <c r="O19" s="236">
        <f>SUM(O20:O22)</f>
        <v>40404136</v>
      </c>
      <c r="P19" s="236">
        <f>SUM(P20:P22)</f>
        <v>492437501</v>
      </c>
      <c r="Q19" s="83"/>
    </row>
    <row r="20" spans="1:17" ht="15" customHeight="1">
      <c r="A20" s="84"/>
      <c r="B20" s="69"/>
      <c r="C20" s="239"/>
      <c r="D20" s="393" t="s">
        <v>19</v>
      </c>
      <c r="E20" s="393"/>
      <c r="F20" s="393"/>
      <c r="G20" s="237">
        <v>53270270</v>
      </c>
      <c r="H20" s="237">
        <v>201760074</v>
      </c>
      <c r="I20" s="160"/>
      <c r="J20" s="160"/>
      <c r="K20" s="240"/>
      <c r="L20" s="243" t="s">
        <v>95</v>
      </c>
      <c r="M20" s="243"/>
      <c r="N20" s="243"/>
      <c r="O20" s="238">
        <v>0</v>
      </c>
      <c r="P20" s="238">
        <v>0</v>
      </c>
      <c r="Q20" s="83"/>
    </row>
    <row r="21" spans="1:17" ht="15" customHeight="1">
      <c r="A21" s="84"/>
      <c r="B21" s="69"/>
      <c r="C21" s="239"/>
      <c r="D21" s="393" t="s">
        <v>21</v>
      </c>
      <c r="E21" s="393"/>
      <c r="F21" s="393"/>
      <c r="G21" s="237">
        <v>0</v>
      </c>
      <c r="H21" s="237">
        <v>0</v>
      </c>
      <c r="I21" s="160"/>
      <c r="J21" s="160"/>
      <c r="K21" s="240"/>
      <c r="L21" s="394" t="s">
        <v>97</v>
      </c>
      <c r="M21" s="394"/>
      <c r="N21" s="394"/>
      <c r="O21" s="238">
        <v>0</v>
      </c>
      <c r="P21" s="238">
        <v>217559156</v>
      </c>
      <c r="Q21" s="83"/>
    </row>
    <row r="22" spans="1:17" ht="28.5" customHeight="1">
      <c r="A22" s="84"/>
      <c r="B22" s="69"/>
      <c r="C22" s="239"/>
      <c r="D22" s="393" t="s">
        <v>23</v>
      </c>
      <c r="E22" s="393"/>
      <c r="F22" s="393"/>
      <c r="G22" s="237">
        <v>0</v>
      </c>
      <c r="H22" s="237">
        <v>0</v>
      </c>
      <c r="I22" s="160"/>
      <c r="J22" s="160"/>
      <c r="K22" s="110"/>
      <c r="L22" s="394" t="s">
        <v>170</v>
      </c>
      <c r="M22" s="394"/>
      <c r="N22" s="394"/>
      <c r="O22" s="238">
        <v>40404136</v>
      </c>
      <c r="P22" s="238">
        <v>274878345</v>
      </c>
      <c r="Q22" s="83"/>
    </row>
    <row r="23" spans="1:17" ht="15" customHeight="1">
      <c r="A23" s="84"/>
      <c r="B23" s="69"/>
      <c r="C23" s="239"/>
      <c r="D23" s="393" t="s">
        <v>28</v>
      </c>
      <c r="E23" s="393"/>
      <c r="F23" s="393"/>
      <c r="G23" s="237">
        <v>1251975237</v>
      </c>
      <c r="H23" s="237">
        <v>4921483430</v>
      </c>
      <c r="I23" s="160"/>
      <c r="J23" s="160"/>
      <c r="K23" s="392" t="s">
        <v>171</v>
      </c>
      <c r="L23" s="392"/>
      <c r="M23" s="392"/>
      <c r="N23" s="392"/>
      <c r="O23" s="244">
        <f>O14-O19</f>
        <v>149262742</v>
      </c>
      <c r="P23" s="244">
        <f>P14-P19</f>
        <v>-96468860</v>
      </c>
      <c r="Q23" s="83"/>
    </row>
    <row r="24" spans="1:17" ht="15" customHeight="1">
      <c r="A24" s="84"/>
      <c r="B24" s="69"/>
      <c r="C24" s="239"/>
      <c r="D24" s="393" t="s">
        <v>172</v>
      </c>
      <c r="E24" s="393"/>
      <c r="F24" s="393"/>
      <c r="G24" s="237">
        <v>0</v>
      </c>
      <c r="H24" s="237">
        <v>0</v>
      </c>
      <c r="I24" s="160"/>
      <c r="J24" s="160"/>
      <c r="K24" s="162"/>
      <c r="L24" s="162"/>
      <c r="M24" s="162"/>
      <c r="N24" s="162"/>
      <c r="O24" s="162"/>
      <c r="P24" s="162"/>
      <c r="Q24" s="83"/>
    </row>
    <row r="25" spans="1:17" ht="15" customHeight="1">
      <c r="A25" s="84"/>
      <c r="B25" s="69"/>
      <c r="C25" s="239"/>
      <c r="D25" s="393" t="s">
        <v>173</v>
      </c>
      <c r="E25" s="393"/>
      <c r="F25" s="245"/>
      <c r="G25" s="237">
        <v>2284245</v>
      </c>
      <c r="H25" s="237">
        <v>4881266</v>
      </c>
      <c r="I25" s="160"/>
      <c r="J25" s="110"/>
      <c r="K25" s="162"/>
      <c r="L25" s="162"/>
      <c r="M25" s="162"/>
      <c r="N25" s="162"/>
      <c r="O25" s="162"/>
      <c r="P25" s="162"/>
      <c r="Q25" s="83"/>
    </row>
    <row r="26" spans="1:17" ht="15" customHeight="1">
      <c r="A26" s="84"/>
      <c r="B26" s="69"/>
      <c r="C26" s="152"/>
      <c r="D26" s="69"/>
      <c r="E26" s="152"/>
      <c r="F26" s="152"/>
      <c r="G26" s="98"/>
      <c r="H26" s="98"/>
      <c r="I26" s="160"/>
      <c r="J26" s="392" t="s">
        <v>174</v>
      </c>
      <c r="K26" s="392"/>
      <c r="L26" s="392"/>
      <c r="M26" s="392"/>
      <c r="N26" s="392"/>
      <c r="O26" s="110"/>
      <c r="P26" s="110"/>
      <c r="Q26" s="83"/>
    </row>
    <row r="27" spans="1:17" ht="15" customHeight="1">
      <c r="A27" s="84"/>
      <c r="B27" s="69"/>
      <c r="C27" s="391" t="s">
        <v>133</v>
      </c>
      <c r="D27" s="391"/>
      <c r="E27" s="391"/>
      <c r="F27" s="391"/>
      <c r="G27" s="102">
        <f>SUM(G28:G46)</f>
        <v>1342754558</v>
      </c>
      <c r="H27" s="102">
        <f>SUM(H28:H46)</f>
        <v>6663106952</v>
      </c>
      <c r="I27" s="160"/>
      <c r="J27" s="160"/>
      <c r="K27" s="236"/>
      <c r="L27" s="160"/>
      <c r="M27" s="246"/>
      <c r="N27" s="246"/>
      <c r="O27" s="240"/>
      <c r="P27" s="240"/>
      <c r="Q27" s="83"/>
    </row>
    <row r="28" spans="1:17" ht="15" customHeight="1">
      <c r="A28" s="84"/>
      <c r="B28" s="69"/>
      <c r="C28" s="247"/>
      <c r="D28" s="393" t="s">
        <v>175</v>
      </c>
      <c r="E28" s="393"/>
      <c r="F28" s="393"/>
      <c r="G28" s="237">
        <v>929744500</v>
      </c>
      <c r="H28" s="237">
        <v>4215962943</v>
      </c>
      <c r="I28" s="160"/>
      <c r="J28" s="160"/>
      <c r="K28" s="242" t="s">
        <v>132</v>
      </c>
      <c r="L28" s="242"/>
      <c r="M28" s="242"/>
      <c r="N28" s="242"/>
      <c r="O28" s="236">
        <f>O29+O32</f>
        <v>2022078</v>
      </c>
      <c r="P28" s="236">
        <f>P29+P32</f>
        <v>171788463</v>
      </c>
      <c r="Q28" s="83"/>
    </row>
    <row r="29" spans="1:17" ht="15" customHeight="1">
      <c r="A29" s="84"/>
      <c r="B29" s="69"/>
      <c r="C29" s="247"/>
      <c r="D29" s="393" t="s">
        <v>13</v>
      </c>
      <c r="E29" s="393"/>
      <c r="F29" s="393"/>
      <c r="G29" s="237">
        <v>127737629</v>
      </c>
      <c r="H29" s="237">
        <v>769098568</v>
      </c>
      <c r="I29" s="160"/>
      <c r="J29" s="110"/>
      <c r="K29" s="110"/>
      <c r="L29" s="243" t="s">
        <v>176</v>
      </c>
      <c r="M29" s="243"/>
      <c r="N29" s="243"/>
      <c r="O29" s="238">
        <f>SUM(O30:O31)</f>
        <v>0</v>
      </c>
      <c r="P29" s="238">
        <f>SUM(P30:P31)</f>
        <v>37750688</v>
      </c>
      <c r="Q29" s="83"/>
    </row>
    <row r="30" spans="1:17" ht="15" customHeight="1">
      <c r="A30" s="84"/>
      <c r="B30" s="69"/>
      <c r="C30" s="247"/>
      <c r="D30" s="393" t="s">
        <v>15</v>
      </c>
      <c r="E30" s="393"/>
      <c r="F30" s="393"/>
      <c r="G30" s="237">
        <v>143260462</v>
      </c>
      <c r="H30" s="237">
        <v>988495442</v>
      </c>
      <c r="I30" s="160"/>
      <c r="J30" s="160"/>
      <c r="K30" s="242"/>
      <c r="L30" s="243" t="s">
        <v>177</v>
      </c>
      <c r="M30" s="243"/>
      <c r="N30" s="243"/>
      <c r="O30" s="238">
        <v>0</v>
      </c>
      <c r="P30" s="238">
        <v>37750688</v>
      </c>
      <c r="Q30" s="83"/>
    </row>
    <row r="31" spans="1:17" ht="15" customHeight="1">
      <c r="A31" s="84"/>
      <c r="B31" s="69"/>
      <c r="C31" s="152"/>
      <c r="D31" s="69"/>
      <c r="E31" s="152"/>
      <c r="F31" s="152"/>
      <c r="G31" s="98"/>
      <c r="H31" s="98"/>
      <c r="I31" s="160"/>
      <c r="J31" s="160"/>
      <c r="K31" s="242"/>
      <c r="L31" s="243" t="s">
        <v>178</v>
      </c>
      <c r="M31" s="243"/>
      <c r="N31" s="243"/>
      <c r="O31" s="238">
        <v>0</v>
      </c>
      <c r="P31" s="238">
        <v>0</v>
      </c>
      <c r="Q31" s="83"/>
    </row>
    <row r="32" spans="1:17" ht="15" customHeight="1">
      <c r="A32" s="84"/>
      <c r="B32" s="69"/>
      <c r="C32" s="247"/>
      <c r="D32" s="393" t="s">
        <v>20</v>
      </c>
      <c r="E32" s="393"/>
      <c r="F32" s="393"/>
      <c r="G32" s="237">
        <v>0</v>
      </c>
      <c r="H32" s="237">
        <v>0</v>
      </c>
      <c r="I32" s="160"/>
      <c r="J32" s="160"/>
      <c r="K32" s="242"/>
      <c r="L32" s="394" t="s">
        <v>179</v>
      </c>
      <c r="M32" s="394"/>
      <c r="N32" s="394"/>
      <c r="O32" s="238">
        <v>2022078</v>
      </c>
      <c r="P32" s="238">
        <v>134037775</v>
      </c>
      <c r="Q32" s="83"/>
    </row>
    <row r="33" spans="1:19" ht="15" customHeight="1">
      <c r="A33" s="84"/>
      <c r="B33" s="69"/>
      <c r="C33" s="247"/>
      <c r="D33" s="393" t="s">
        <v>180</v>
      </c>
      <c r="E33" s="393"/>
      <c r="F33" s="393"/>
      <c r="G33" s="237">
        <v>64043300</v>
      </c>
      <c r="H33" s="237">
        <v>267186121</v>
      </c>
      <c r="I33" s="160"/>
      <c r="J33" s="160"/>
      <c r="K33" s="240"/>
      <c r="L33" s="162"/>
      <c r="M33" s="162"/>
      <c r="N33" s="162"/>
      <c r="O33" s="162"/>
      <c r="P33" s="162"/>
      <c r="Q33" s="83"/>
    </row>
    <row r="34" spans="1:19" ht="15" customHeight="1">
      <c r="A34" s="84"/>
      <c r="B34" s="69"/>
      <c r="C34" s="247"/>
      <c r="D34" s="393" t="s">
        <v>181</v>
      </c>
      <c r="E34" s="393"/>
      <c r="F34" s="393"/>
      <c r="G34" s="237">
        <v>1426286</v>
      </c>
      <c r="H34" s="237">
        <v>7010406</v>
      </c>
      <c r="I34" s="160"/>
      <c r="J34" s="160"/>
      <c r="K34" s="242" t="s">
        <v>133</v>
      </c>
      <c r="L34" s="242"/>
      <c r="M34" s="242"/>
      <c r="N34" s="242"/>
      <c r="O34" s="236">
        <f>O35+O38</f>
        <v>618657931</v>
      </c>
      <c r="P34" s="236">
        <f>P35+P38</f>
        <v>1250046683</v>
      </c>
      <c r="Q34" s="83"/>
    </row>
    <row r="35" spans="1:19" ht="15" customHeight="1">
      <c r="A35" s="84"/>
      <c r="B35" s="69"/>
      <c r="C35" s="247"/>
      <c r="D35" s="393" t="s">
        <v>25</v>
      </c>
      <c r="E35" s="393"/>
      <c r="F35" s="393"/>
      <c r="G35" s="237">
        <v>22112536</v>
      </c>
      <c r="H35" s="237">
        <v>148007041</v>
      </c>
      <c r="I35" s="160"/>
      <c r="J35" s="160"/>
      <c r="K35" s="110"/>
      <c r="L35" s="243" t="s">
        <v>182</v>
      </c>
      <c r="M35" s="243"/>
      <c r="N35" s="243"/>
      <c r="O35" s="238">
        <f>SUM(O36:O37)</f>
        <v>10492180</v>
      </c>
      <c r="P35" s="238">
        <f>SUM(P36:P37)</f>
        <v>0</v>
      </c>
      <c r="Q35" s="83"/>
    </row>
    <row r="36" spans="1:19" ht="15" customHeight="1">
      <c r="A36" s="84"/>
      <c r="B36" s="69"/>
      <c r="C36" s="247"/>
      <c r="D36" s="393" t="s">
        <v>27</v>
      </c>
      <c r="E36" s="393"/>
      <c r="F36" s="393"/>
      <c r="G36" s="237">
        <v>0</v>
      </c>
      <c r="H36" s="237">
        <v>0</v>
      </c>
      <c r="I36" s="160"/>
      <c r="J36" s="160"/>
      <c r="K36" s="242"/>
      <c r="L36" s="243" t="s">
        <v>177</v>
      </c>
      <c r="M36" s="243"/>
      <c r="N36" s="243"/>
      <c r="O36" s="238">
        <v>10492180</v>
      </c>
      <c r="P36" s="238">
        <v>0</v>
      </c>
      <c r="Q36" s="83"/>
      <c r="S36" s="75" t="s">
        <v>319</v>
      </c>
    </row>
    <row r="37" spans="1:19" ht="15" customHeight="1">
      <c r="A37" s="84"/>
      <c r="B37" s="69"/>
      <c r="C37" s="247"/>
      <c r="D37" s="393" t="s">
        <v>29</v>
      </c>
      <c r="E37" s="393"/>
      <c r="F37" s="393"/>
      <c r="G37" s="237">
        <v>0</v>
      </c>
      <c r="H37" s="237">
        <v>0</v>
      </c>
      <c r="I37" s="160"/>
      <c r="J37" s="110"/>
      <c r="K37" s="242"/>
      <c r="L37" s="243" t="s">
        <v>178</v>
      </c>
      <c r="M37" s="243"/>
      <c r="N37" s="243"/>
      <c r="O37" s="238">
        <v>0</v>
      </c>
      <c r="P37" s="238">
        <v>0</v>
      </c>
      <c r="Q37" s="83"/>
    </row>
    <row r="38" spans="1:19" ht="15" customHeight="1">
      <c r="A38" s="84"/>
      <c r="B38" s="69"/>
      <c r="C38" s="247"/>
      <c r="D38" s="393" t="s">
        <v>31</v>
      </c>
      <c r="E38" s="393"/>
      <c r="F38" s="393"/>
      <c r="G38" s="237">
        <v>0</v>
      </c>
      <c r="H38" s="237">
        <v>0</v>
      </c>
      <c r="I38" s="160"/>
      <c r="J38" s="160"/>
      <c r="K38" s="242"/>
      <c r="L38" s="394" t="s">
        <v>183</v>
      </c>
      <c r="M38" s="394"/>
      <c r="N38" s="394"/>
      <c r="O38" s="238">
        <v>608165751</v>
      </c>
      <c r="P38" s="238">
        <v>1250046683</v>
      </c>
      <c r="Q38" s="83"/>
    </row>
    <row r="39" spans="1:19" ht="15" customHeight="1">
      <c r="A39" s="84"/>
      <c r="B39" s="69"/>
      <c r="C39" s="247"/>
      <c r="D39" s="393" t="s">
        <v>32</v>
      </c>
      <c r="E39" s="393"/>
      <c r="F39" s="393"/>
      <c r="G39" s="237">
        <v>0</v>
      </c>
      <c r="H39" s="237">
        <v>735000</v>
      </c>
      <c r="I39" s="160"/>
      <c r="J39" s="160"/>
      <c r="K39" s="240"/>
      <c r="L39" s="162"/>
      <c r="M39" s="162"/>
      <c r="N39" s="162"/>
      <c r="O39" s="162"/>
      <c r="P39" s="162"/>
      <c r="Q39" s="83"/>
    </row>
    <row r="40" spans="1:19" ht="15" customHeight="1">
      <c r="A40" s="84"/>
      <c r="B40" s="69"/>
      <c r="C40" s="247"/>
      <c r="D40" s="393" t="s">
        <v>34</v>
      </c>
      <c r="E40" s="393"/>
      <c r="F40" s="393"/>
      <c r="G40" s="237">
        <v>0</v>
      </c>
      <c r="H40" s="237">
        <v>329378</v>
      </c>
      <c r="I40" s="160"/>
      <c r="J40" s="160"/>
      <c r="K40" s="392" t="s">
        <v>184</v>
      </c>
      <c r="L40" s="392"/>
      <c r="M40" s="392"/>
      <c r="N40" s="392"/>
      <c r="O40" s="244">
        <f>O28-O34</f>
        <v>-616635853</v>
      </c>
      <c r="P40" s="342">
        <f>P28-P34</f>
        <v>-1078258220</v>
      </c>
      <c r="Q40" s="83"/>
    </row>
    <row r="41" spans="1:19" ht="15" customHeight="1">
      <c r="A41" s="84"/>
      <c r="B41" s="69"/>
      <c r="C41" s="152"/>
      <c r="D41" s="69"/>
      <c r="E41" s="152"/>
      <c r="F41" s="152"/>
      <c r="G41" s="98"/>
      <c r="H41" s="98"/>
      <c r="I41" s="160"/>
      <c r="J41" s="160"/>
      <c r="K41" s="162"/>
      <c r="L41" s="162"/>
      <c r="M41" s="162"/>
      <c r="N41" s="162"/>
      <c r="O41" s="162"/>
      <c r="P41" s="162"/>
      <c r="Q41" s="83"/>
    </row>
    <row r="42" spans="1:19" ht="15" customHeight="1">
      <c r="A42" s="84"/>
      <c r="B42" s="69"/>
      <c r="C42" s="247"/>
      <c r="D42" s="393" t="s">
        <v>185</v>
      </c>
      <c r="E42" s="393"/>
      <c r="F42" s="393"/>
      <c r="G42" s="237">
        <v>0</v>
      </c>
      <c r="H42" s="237">
        <v>0</v>
      </c>
      <c r="I42" s="160"/>
      <c r="J42" s="160"/>
      <c r="K42" s="162"/>
      <c r="L42" s="162"/>
      <c r="M42" s="162"/>
      <c r="N42" s="162"/>
      <c r="O42" s="162"/>
      <c r="P42" s="162"/>
      <c r="Q42" s="83"/>
    </row>
    <row r="43" spans="1:19" ht="15" customHeight="1">
      <c r="A43" s="84"/>
      <c r="B43" s="69"/>
      <c r="C43" s="247"/>
      <c r="D43" s="393" t="s">
        <v>151</v>
      </c>
      <c r="E43" s="393"/>
      <c r="F43" s="393"/>
      <c r="G43" s="237">
        <v>0</v>
      </c>
      <c r="H43" s="237">
        <v>0</v>
      </c>
      <c r="I43" s="160"/>
      <c r="J43" s="395" t="s">
        <v>186</v>
      </c>
      <c r="K43" s="395"/>
      <c r="L43" s="395"/>
      <c r="M43" s="395"/>
      <c r="N43" s="395"/>
      <c r="O43" s="248">
        <f>G48+O23+O40</f>
        <v>496506988</v>
      </c>
      <c r="P43" s="249">
        <f>H48+P23+P40</f>
        <v>-124290443</v>
      </c>
      <c r="Q43" s="83"/>
    </row>
    <row r="44" spans="1:19" ht="15" customHeight="1">
      <c r="A44" s="84"/>
      <c r="B44" s="69"/>
      <c r="C44" s="247"/>
      <c r="D44" s="393" t="s">
        <v>42</v>
      </c>
      <c r="E44" s="393"/>
      <c r="F44" s="393"/>
      <c r="G44" s="237">
        <v>0</v>
      </c>
      <c r="H44" s="237">
        <v>3866667</v>
      </c>
      <c r="I44" s="160"/>
      <c r="J44" s="162"/>
      <c r="K44" s="162"/>
      <c r="L44" s="162"/>
      <c r="M44" s="162"/>
      <c r="N44" s="162"/>
      <c r="O44" s="162"/>
      <c r="P44" s="162"/>
      <c r="Q44" s="83"/>
    </row>
    <row r="45" spans="1:19" ht="15" customHeight="1">
      <c r="A45" s="84"/>
      <c r="B45" s="69"/>
      <c r="C45" s="234"/>
      <c r="D45" s="234"/>
      <c r="E45" s="234"/>
      <c r="F45" s="234"/>
      <c r="G45" s="98"/>
      <c r="H45" s="98"/>
      <c r="I45" s="160"/>
      <c r="J45" s="162"/>
      <c r="K45" s="162"/>
      <c r="L45" s="162"/>
      <c r="M45" s="162"/>
      <c r="N45" s="162"/>
      <c r="O45" s="162"/>
      <c r="P45" s="162"/>
      <c r="Q45" s="83"/>
    </row>
    <row r="46" spans="1:19" ht="15" customHeight="1">
      <c r="A46" s="84"/>
      <c r="B46" s="69"/>
      <c r="C46" s="247"/>
      <c r="D46" s="393" t="s">
        <v>187</v>
      </c>
      <c r="E46" s="393"/>
      <c r="F46" s="393"/>
      <c r="G46" s="237">
        <v>54429845</v>
      </c>
      <c r="H46" s="237">
        <v>262415386</v>
      </c>
      <c r="I46" s="160"/>
      <c r="J46" s="162"/>
      <c r="K46" s="162"/>
      <c r="L46" s="162"/>
      <c r="M46" s="162"/>
      <c r="N46" s="162"/>
      <c r="O46" s="162"/>
      <c r="P46" s="162"/>
      <c r="Q46" s="83"/>
    </row>
    <row r="47" spans="1:19">
      <c r="A47" s="84"/>
      <c r="B47" s="69"/>
      <c r="C47" s="152"/>
      <c r="D47" s="69"/>
      <c r="E47" s="152"/>
      <c r="F47" s="152"/>
      <c r="G47" s="98"/>
      <c r="H47" s="98"/>
      <c r="I47" s="160"/>
      <c r="J47" s="395" t="s">
        <v>188</v>
      </c>
      <c r="K47" s="395"/>
      <c r="L47" s="395"/>
      <c r="M47" s="395"/>
      <c r="N47" s="395"/>
      <c r="O47" s="250">
        <f>+P48</f>
        <v>620793418</v>
      </c>
      <c r="P47" s="250">
        <v>745083861</v>
      </c>
      <c r="Q47" s="83"/>
    </row>
    <row r="48" spans="1:19" s="256" customFormat="1">
      <c r="A48" s="251"/>
      <c r="B48" s="252"/>
      <c r="C48" s="391" t="s">
        <v>189</v>
      </c>
      <c r="D48" s="391"/>
      <c r="E48" s="391"/>
      <c r="F48" s="391"/>
      <c r="G48" s="253">
        <f>G14-G27</f>
        <v>963880099</v>
      </c>
      <c r="H48" s="253">
        <f>H14-H27</f>
        <v>1050436637</v>
      </c>
      <c r="I48" s="254"/>
      <c r="J48" s="395" t="s">
        <v>190</v>
      </c>
      <c r="K48" s="395"/>
      <c r="L48" s="395"/>
      <c r="M48" s="395"/>
      <c r="N48" s="395"/>
      <c r="O48" s="250">
        <f>+O47+O43</f>
        <v>1117300406</v>
      </c>
      <c r="P48" s="250">
        <f>+P47+P43</f>
        <v>620793418</v>
      </c>
      <c r="Q48" s="255"/>
      <c r="S48" s="257" t="s">
        <v>135</v>
      </c>
    </row>
    <row r="49" spans="1:17" s="256" customFormat="1">
      <c r="A49" s="251"/>
      <c r="B49" s="252"/>
      <c r="C49" s="247"/>
      <c r="D49" s="247"/>
      <c r="E49" s="247"/>
      <c r="F49" s="247"/>
      <c r="G49" s="258"/>
      <c r="H49" s="258"/>
      <c r="I49" s="252"/>
      <c r="O49" s="259">
        <f>+ESF!D18-EFE!O48</f>
        <v>0</v>
      </c>
      <c r="P49" s="260"/>
      <c r="Q49" s="255"/>
    </row>
    <row r="50" spans="1:17" ht="14.25" customHeight="1">
      <c r="A50" s="113"/>
      <c r="B50" s="114"/>
      <c r="C50" s="261"/>
      <c r="D50" s="261"/>
      <c r="E50" s="261"/>
      <c r="F50" s="261"/>
      <c r="G50" s="262"/>
      <c r="H50" s="262"/>
      <c r="I50" s="114"/>
      <c r="J50" s="120"/>
      <c r="K50" s="120"/>
      <c r="L50" s="120"/>
      <c r="M50" s="120"/>
      <c r="N50" s="120"/>
      <c r="O50" s="120"/>
      <c r="P50" s="263"/>
      <c r="Q50" s="116"/>
    </row>
    <row r="51" spans="1:17" ht="14.25" customHeight="1">
      <c r="A51" s="69"/>
      <c r="D51" s="264" t="s">
        <v>62</v>
      </c>
      <c r="E51" s="264"/>
      <c r="F51" s="264"/>
      <c r="G51" s="264"/>
      <c r="H51" s="264"/>
      <c r="I51" s="264"/>
      <c r="J51" s="264"/>
      <c r="K51" s="264"/>
      <c r="L51" s="234"/>
      <c r="M51" s="234"/>
      <c r="N51" s="234"/>
      <c r="O51" s="240"/>
      <c r="P51" s="240"/>
      <c r="Q51" s="68"/>
    </row>
    <row r="52" spans="1:17" ht="6" customHeight="1">
      <c r="A52" s="69"/>
      <c r="I52" s="69"/>
      <c r="J52" s="68"/>
      <c r="K52" s="68"/>
      <c r="L52" s="68"/>
      <c r="M52" s="68"/>
      <c r="N52" s="68"/>
      <c r="O52" s="68"/>
      <c r="P52" s="225"/>
      <c r="Q52" s="68"/>
    </row>
    <row r="53" spans="1:17" ht="15" customHeight="1">
      <c r="A53" s="68"/>
      <c r="B53" s="86"/>
      <c r="C53" s="86"/>
      <c r="D53" s="86"/>
      <c r="E53" s="86"/>
      <c r="F53" s="86"/>
      <c r="G53" s="86"/>
      <c r="H53" s="86"/>
      <c r="I53" s="86"/>
      <c r="J53" s="86"/>
      <c r="K53" s="68"/>
      <c r="L53" s="68"/>
      <c r="M53" s="68"/>
      <c r="N53" s="68"/>
      <c r="O53" s="195" t="str">
        <f>IF(O47=ESF!E18," ","ERROR SALDO FINAL 2015")</f>
        <v xml:space="preserve"> </v>
      </c>
      <c r="P53" s="225"/>
      <c r="Q53" s="68"/>
    </row>
    <row r="54" spans="1:17" ht="22.5" customHeight="1">
      <c r="A54" s="68"/>
      <c r="B54" s="86"/>
      <c r="C54" s="117"/>
      <c r="D54" s="118"/>
      <c r="E54" s="118"/>
      <c r="F54" s="68"/>
      <c r="G54" s="119"/>
      <c r="H54" s="117"/>
      <c r="I54" s="118"/>
      <c r="J54" s="118"/>
      <c r="K54" s="68"/>
      <c r="L54" s="68"/>
      <c r="M54" s="68"/>
      <c r="N54" s="68"/>
      <c r="O54" s="265"/>
      <c r="P54" s="225"/>
      <c r="Q54" s="68"/>
    </row>
    <row r="55" spans="1:17" ht="29.25" customHeight="1">
      <c r="A55" s="68"/>
      <c r="B55" s="86"/>
      <c r="C55" s="117"/>
      <c r="D55" s="397"/>
      <c r="E55" s="397"/>
      <c r="F55" s="397"/>
      <c r="G55" s="397"/>
      <c r="H55" s="117"/>
      <c r="I55" s="118"/>
      <c r="J55" s="118"/>
      <c r="K55" s="68"/>
      <c r="L55" s="398"/>
      <c r="M55" s="398"/>
      <c r="N55" s="398"/>
      <c r="O55" s="398"/>
      <c r="P55" s="225"/>
      <c r="Q55" s="68"/>
    </row>
    <row r="56" spans="1:17" ht="14.1" customHeight="1">
      <c r="A56" s="125"/>
      <c r="B56" s="371" t="s">
        <v>126</v>
      </c>
      <c r="C56" s="371"/>
      <c r="D56" s="371"/>
      <c r="E56" s="371"/>
      <c r="F56" s="371"/>
      <c r="G56" s="371"/>
      <c r="H56" s="125"/>
      <c r="I56" s="125"/>
      <c r="J56" s="125"/>
      <c r="K56" s="125"/>
      <c r="L56" s="371" t="s">
        <v>127</v>
      </c>
      <c r="M56" s="371"/>
      <c r="N56" s="371"/>
      <c r="O56" s="371"/>
      <c r="P56" s="125"/>
      <c r="Q56" s="125"/>
    </row>
    <row r="57" spans="1:17" ht="14.1" customHeight="1">
      <c r="A57" s="68"/>
      <c r="B57" s="396" t="s">
        <v>128</v>
      </c>
      <c r="C57" s="396"/>
      <c r="D57" s="396"/>
      <c r="E57" s="396"/>
      <c r="F57" s="396"/>
      <c r="G57" s="396"/>
      <c r="H57" s="126"/>
      <c r="I57" s="126"/>
      <c r="J57" s="126"/>
      <c r="K57" s="126"/>
      <c r="L57" s="396" t="s">
        <v>129</v>
      </c>
      <c r="M57" s="396"/>
      <c r="N57" s="396"/>
      <c r="O57" s="396"/>
      <c r="P57" s="126"/>
      <c r="Q57" s="126"/>
    </row>
  </sheetData>
  <sheetProtection formatCells="0" selectLockedCells="1"/>
  <mergeCells count="59">
    <mergeCell ref="B57:G57"/>
    <mergeCell ref="L57:O57"/>
    <mergeCell ref="C48:F48"/>
    <mergeCell ref="J48:N48"/>
    <mergeCell ref="D55:G55"/>
    <mergeCell ref="L55:O55"/>
    <mergeCell ref="B56:G56"/>
    <mergeCell ref="L56:O56"/>
    <mergeCell ref="J47:N47"/>
    <mergeCell ref="D36:F36"/>
    <mergeCell ref="D37:F37"/>
    <mergeCell ref="D38:F38"/>
    <mergeCell ref="L38:N38"/>
    <mergeCell ref="D39:F39"/>
    <mergeCell ref="D40:F40"/>
    <mergeCell ref="K40:N40"/>
    <mergeCell ref="D42:F42"/>
    <mergeCell ref="D43:F43"/>
    <mergeCell ref="J43:N43"/>
    <mergeCell ref="D44:F44"/>
    <mergeCell ref="D46:F46"/>
    <mergeCell ref="D35:F35"/>
    <mergeCell ref="D24:F24"/>
    <mergeCell ref="D25:E25"/>
    <mergeCell ref="J26:N26"/>
    <mergeCell ref="C27:F27"/>
    <mergeCell ref="D28:F28"/>
    <mergeCell ref="D29:F29"/>
    <mergeCell ref="D30:F30"/>
    <mergeCell ref="D32:F32"/>
    <mergeCell ref="L32:N32"/>
    <mergeCell ref="D33:F33"/>
    <mergeCell ref="D34:F34"/>
    <mergeCell ref="D23:F23"/>
    <mergeCell ref="K23:N23"/>
    <mergeCell ref="D16:F16"/>
    <mergeCell ref="L16:N16"/>
    <mergeCell ref="D17:F17"/>
    <mergeCell ref="L17:N17"/>
    <mergeCell ref="D18:F18"/>
    <mergeCell ref="D19:F19"/>
    <mergeCell ref="D20:F20"/>
    <mergeCell ref="D21:F21"/>
    <mergeCell ref="L21:N21"/>
    <mergeCell ref="D22:F22"/>
    <mergeCell ref="L22:N22"/>
    <mergeCell ref="B12:F12"/>
    <mergeCell ref="J12:N12"/>
    <mergeCell ref="C14:F14"/>
    <mergeCell ref="K14:N14"/>
    <mergeCell ref="D15:F15"/>
    <mergeCell ref="L15:N15"/>
    <mergeCell ref="B9:E9"/>
    <mergeCell ref="J9:M9"/>
    <mergeCell ref="E1:O1"/>
    <mergeCell ref="A2:Q2"/>
    <mergeCell ref="A3:Q3"/>
    <mergeCell ref="A4:Q4"/>
    <mergeCell ref="A6:Q6"/>
  </mergeCells>
  <printOptions verticalCentered="1"/>
  <pageMargins left="1.3385826771653544" right="1.3385826771653544" top="0" bottom="0" header="0" footer="0"/>
  <pageSetup scale="60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tabSelected="1" topLeftCell="A7" workbookViewId="0">
      <selection activeCell="I31" sqref="I31"/>
    </sheetView>
  </sheetViews>
  <sheetFormatPr baseColWidth="10" defaultColWidth="0" defaultRowHeight="15" customHeight="1" zeroHeight="1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>
      <c r="B1" s="68"/>
      <c r="C1" s="69"/>
      <c r="D1" s="399"/>
      <c r="E1" s="399"/>
      <c r="F1" s="399"/>
      <c r="G1" s="400"/>
      <c r="H1" s="400"/>
      <c r="I1" s="400"/>
      <c r="J1" s="267"/>
      <c r="K1" s="400"/>
      <c r="L1" s="400"/>
      <c r="M1" s="68"/>
      <c r="N1" s="68"/>
    </row>
    <row r="2" spans="2:14" ht="9" customHeight="1">
      <c r="B2" s="68"/>
      <c r="C2" s="69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2:14">
      <c r="B3" s="68"/>
      <c r="C3" s="71"/>
      <c r="D3" s="361"/>
      <c r="E3" s="361"/>
      <c r="F3" s="361"/>
      <c r="G3" s="361"/>
      <c r="H3" s="361"/>
      <c r="I3" s="71"/>
      <c r="J3" s="71"/>
      <c r="K3" s="75"/>
      <c r="L3" s="75"/>
      <c r="M3" s="68"/>
      <c r="N3" s="68"/>
    </row>
    <row r="4" spans="2:14">
      <c r="B4" s="68"/>
      <c r="C4" s="71"/>
      <c r="D4" s="359" t="s">
        <v>191</v>
      </c>
      <c r="E4" s="359"/>
      <c r="F4" s="359"/>
      <c r="G4" s="359"/>
      <c r="H4" s="359"/>
      <c r="I4" s="71"/>
      <c r="J4" s="71"/>
      <c r="K4" s="75"/>
      <c r="L4" s="75"/>
      <c r="M4" s="68"/>
      <c r="N4" s="68"/>
    </row>
    <row r="5" spans="2:14">
      <c r="B5" s="68"/>
      <c r="C5" s="71"/>
      <c r="D5" s="359" t="s">
        <v>131</v>
      </c>
      <c r="E5" s="359"/>
      <c r="F5" s="359"/>
      <c r="G5" s="359"/>
      <c r="H5" s="359"/>
      <c r="I5" s="71"/>
      <c r="J5" s="71"/>
      <c r="K5" s="75"/>
      <c r="L5" s="75"/>
      <c r="M5" s="68"/>
      <c r="N5" s="68"/>
    </row>
    <row r="6" spans="2:14">
      <c r="B6" s="68"/>
      <c r="C6" s="71"/>
      <c r="D6" s="359" t="s">
        <v>2</v>
      </c>
      <c r="E6" s="359"/>
      <c r="F6" s="359"/>
      <c r="G6" s="359"/>
      <c r="H6" s="359"/>
      <c r="I6" s="71"/>
      <c r="J6" s="71"/>
      <c r="K6" s="75"/>
      <c r="L6" s="75"/>
      <c r="M6" s="68"/>
      <c r="N6" s="68"/>
    </row>
    <row r="7" spans="2:14">
      <c r="B7" s="178"/>
      <c r="C7" s="268"/>
      <c r="D7" s="402" t="s">
        <v>3</v>
      </c>
      <c r="E7" s="402"/>
      <c r="F7" s="402"/>
      <c r="G7" s="402"/>
      <c r="H7" s="402"/>
      <c r="I7" s="269"/>
      <c r="J7" s="270"/>
      <c r="K7" s="270"/>
      <c r="L7" s="270"/>
      <c r="M7" s="270"/>
      <c r="N7" s="270"/>
    </row>
    <row r="8" spans="2:14" ht="9.75" customHeight="1">
      <c r="B8" s="360"/>
      <c r="C8" s="360"/>
      <c r="D8" s="360"/>
      <c r="E8" s="360"/>
      <c r="F8" s="360"/>
      <c r="G8" s="360"/>
      <c r="H8" s="360"/>
      <c r="I8" s="360"/>
      <c r="J8" s="360"/>
      <c r="K8" s="68"/>
      <c r="L8" s="68"/>
      <c r="M8" s="68"/>
      <c r="N8" s="68"/>
    </row>
    <row r="9" spans="2:14" ht="8.25" customHeight="1">
      <c r="B9" s="403"/>
      <c r="C9" s="360"/>
      <c r="D9" s="360"/>
      <c r="E9" s="360"/>
      <c r="F9" s="360"/>
      <c r="G9" s="360"/>
      <c r="H9" s="360"/>
      <c r="I9" s="360"/>
      <c r="J9" s="360"/>
      <c r="K9" s="68"/>
      <c r="L9" s="68"/>
      <c r="M9" s="68"/>
      <c r="N9" s="68"/>
    </row>
    <row r="10" spans="2:14">
      <c r="B10" s="271"/>
      <c r="C10" s="404" t="s">
        <v>5</v>
      </c>
      <c r="D10" s="404"/>
      <c r="E10" s="406" t="s">
        <v>192</v>
      </c>
      <c r="F10" s="406" t="s">
        <v>193</v>
      </c>
      <c r="G10" s="404" t="s">
        <v>194</v>
      </c>
      <c r="H10" s="404" t="s">
        <v>195</v>
      </c>
      <c r="I10" s="404" t="s">
        <v>196</v>
      </c>
      <c r="J10" s="272"/>
      <c r="K10" s="273"/>
      <c r="L10" s="273"/>
      <c r="M10" s="273"/>
      <c r="N10" s="273"/>
    </row>
    <row r="11" spans="2:14">
      <c r="B11" s="274"/>
      <c r="C11" s="405"/>
      <c r="D11" s="405"/>
      <c r="E11" s="407"/>
      <c r="F11" s="407"/>
      <c r="G11" s="405"/>
      <c r="H11" s="405"/>
      <c r="I11" s="405"/>
      <c r="J11" s="275"/>
      <c r="K11" s="273"/>
      <c r="L11" s="273"/>
      <c r="M11" s="273"/>
      <c r="N11" s="273"/>
    </row>
    <row r="12" spans="2:14" ht="6" customHeight="1">
      <c r="B12" s="408"/>
      <c r="C12" s="360"/>
      <c r="D12" s="360"/>
      <c r="E12" s="360"/>
      <c r="F12" s="360"/>
      <c r="G12" s="360"/>
      <c r="H12" s="360"/>
      <c r="I12" s="360"/>
      <c r="J12" s="409"/>
      <c r="K12" s="68"/>
      <c r="L12" s="68"/>
      <c r="M12" s="68"/>
      <c r="N12" s="68"/>
    </row>
    <row r="13" spans="2:14" ht="10.5" customHeight="1">
      <c r="B13" s="410"/>
      <c r="C13" s="411"/>
      <c r="D13" s="411"/>
      <c r="E13" s="411"/>
      <c r="F13" s="411"/>
      <c r="G13" s="411"/>
      <c r="H13" s="411"/>
      <c r="I13" s="411"/>
      <c r="J13" s="412"/>
      <c r="K13" s="75"/>
      <c r="L13" s="75"/>
      <c r="M13" s="68"/>
      <c r="N13" s="68"/>
    </row>
    <row r="14" spans="2:14">
      <c r="B14" s="276"/>
      <c r="C14" s="413" t="s">
        <v>68</v>
      </c>
      <c r="D14" s="413"/>
      <c r="E14" s="277"/>
      <c r="F14" s="277"/>
      <c r="G14" s="277"/>
      <c r="H14" s="277"/>
      <c r="I14" s="277"/>
      <c r="J14" s="278"/>
      <c r="K14" s="75"/>
      <c r="L14" s="75"/>
      <c r="M14" s="68"/>
      <c r="N14" s="68"/>
    </row>
    <row r="15" spans="2:14">
      <c r="B15" s="99"/>
      <c r="C15" s="279"/>
      <c r="D15" s="279"/>
      <c r="E15" s="277"/>
      <c r="F15" s="277"/>
      <c r="G15" s="277"/>
      <c r="H15" s="277"/>
      <c r="I15" s="277"/>
      <c r="J15" s="278"/>
      <c r="K15" s="75"/>
      <c r="L15" s="75"/>
      <c r="M15" s="68"/>
      <c r="N15" s="68"/>
    </row>
    <row r="16" spans="2:14">
      <c r="B16" s="280"/>
      <c r="C16" s="362" t="s">
        <v>70</v>
      </c>
      <c r="D16" s="362"/>
      <c r="E16" s="281">
        <f>SUM(E18:E24)</f>
        <v>1562939612.23</v>
      </c>
      <c r="F16" s="281">
        <f>SUM(F18:F24)</f>
        <v>33448859965.730003</v>
      </c>
      <c r="G16" s="281">
        <f>SUM(G18:G24)</f>
        <v>33134406162.650002</v>
      </c>
      <c r="H16" s="281">
        <f>SUM(H18:H24)</f>
        <v>1877393415.3099995</v>
      </c>
      <c r="I16" s="282">
        <f>SUM(I18:I24)</f>
        <v>314453803.07999939</v>
      </c>
      <c r="J16" s="283"/>
      <c r="K16" s="75"/>
      <c r="L16" s="75"/>
      <c r="M16" s="68"/>
      <c r="N16" s="68"/>
    </row>
    <row r="17" spans="2:16">
      <c r="B17" s="84"/>
      <c r="C17" s="69"/>
      <c r="D17" s="69"/>
      <c r="E17" s="160"/>
      <c r="F17" s="160"/>
      <c r="G17" s="160"/>
      <c r="H17" s="160"/>
      <c r="I17" s="160"/>
      <c r="J17" s="284"/>
      <c r="K17" s="75"/>
      <c r="L17" s="75"/>
      <c r="M17" s="68"/>
      <c r="N17" s="68"/>
      <c r="O17" s="68"/>
    </row>
    <row r="18" spans="2:16">
      <c r="B18" s="285"/>
      <c r="C18" s="401" t="s">
        <v>72</v>
      </c>
      <c r="D18" s="401"/>
      <c r="E18" s="237">
        <v>620793417.85000002</v>
      </c>
      <c r="F18" s="237">
        <v>29730265879.150002</v>
      </c>
      <c r="G18" s="237">
        <v>29233758891.040001</v>
      </c>
      <c r="H18" s="98">
        <v>1117300405.9599991</v>
      </c>
      <c r="I18" s="286">
        <f t="shared" ref="I18:I24" si="0">H18-E18</f>
        <v>496506988.10999906</v>
      </c>
      <c r="J18" s="284"/>
      <c r="K18" s="75"/>
      <c r="L18" s="75"/>
      <c r="M18" s="68"/>
      <c r="N18" s="68"/>
      <c r="O18" s="68"/>
    </row>
    <row r="19" spans="2:16">
      <c r="B19" s="285"/>
      <c r="C19" s="401" t="s">
        <v>74</v>
      </c>
      <c r="D19" s="401"/>
      <c r="E19" s="237">
        <v>903678077.29999995</v>
      </c>
      <c r="F19" s="237">
        <v>3718558014.6300001</v>
      </c>
      <c r="G19" s="237">
        <v>3895173511.75</v>
      </c>
      <c r="H19" s="98">
        <v>727062580.18000031</v>
      </c>
      <c r="I19" s="287">
        <f t="shared" si="0"/>
        <v>-176615497.11999965</v>
      </c>
      <c r="J19" s="284"/>
      <c r="K19" s="75"/>
      <c r="L19" s="75"/>
      <c r="M19" s="68"/>
      <c r="N19" s="68"/>
      <c r="O19" s="68"/>
    </row>
    <row r="20" spans="2:16">
      <c r="B20" s="285"/>
      <c r="C20" s="401" t="s">
        <v>76</v>
      </c>
      <c r="D20" s="401"/>
      <c r="E20" s="237">
        <v>29924024.239999998</v>
      </c>
      <c r="F20" s="237">
        <v>0</v>
      </c>
      <c r="G20" s="237">
        <v>0</v>
      </c>
      <c r="H20" s="98">
        <v>29924024.239999998</v>
      </c>
      <c r="I20" s="287">
        <f t="shared" si="0"/>
        <v>0</v>
      </c>
      <c r="J20" s="284"/>
      <c r="K20" s="75"/>
      <c r="L20" s="75"/>
      <c r="M20" s="68"/>
      <c r="N20" s="68"/>
      <c r="O20" s="68"/>
      <c r="P20">
        <v>107254326</v>
      </c>
    </row>
    <row r="21" spans="2:16">
      <c r="B21" s="84"/>
      <c r="C21" s="401" t="s">
        <v>78</v>
      </c>
      <c r="D21" s="401"/>
      <c r="E21" s="237"/>
      <c r="F21" s="237"/>
      <c r="G21" s="237"/>
      <c r="H21" s="98">
        <v>0</v>
      </c>
      <c r="I21" s="98">
        <f t="shared" si="0"/>
        <v>0</v>
      </c>
      <c r="J21" s="284"/>
      <c r="K21" s="75"/>
      <c r="L21" s="75"/>
      <c r="M21" s="68"/>
      <c r="N21" s="68"/>
      <c r="O21" s="68" t="s">
        <v>135</v>
      </c>
      <c r="P21">
        <v>147231135</v>
      </c>
    </row>
    <row r="22" spans="2:16">
      <c r="B22" s="84"/>
      <c r="C22" s="401" t="s">
        <v>80</v>
      </c>
      <c r="D22" s="401"/>
      <c r="E22" s="237">
        <v>8544092.8399999999</v>
      </c>
      <c r="F22" s="237">
        <v>36071.949999999997</v>
      </c>
      <c r="G22" s="237">
        <v>5473759.8600000003</v>
      </c>
      <c r="H22" s="98">
        <v>3106404.9299999988</v>
      </c>
      <c r="I22" s="288">
        <f t="shared" si="0"/>
        <v>-5437687.9100000011</v>
      </c>
      <c r="J22" s="284"/>
      <c r="K22" s="75"/>
      <c r="L22" s="75"/>
      <c r="M22" s="68"/>
      <c r="N22" s="68"/>
      <c r="O22" s="68"/>
      <c r="P22">
        <v>183752220</v>
      </c>
    </row>
    <row r="23" spans="2:16">
      <c r="B23" s="285"/>
      <c r="C23" s="401" t="s">
        <v>82</v>
      </c>
      <c r="D23" s="401"/>
      <c r="E23" s="237"/>
      <c r="F23" s="237"/>
      <c r="G23" s="237"/>
      <c r="H23" s="98">
        <v>0</v>
      </c>
      <c r="I23" s="98">
        <f t="shared" si="0"/>
        <v>0</v>
      </c>
      <c r="J23" s="284"/>
      <c r="K23" s="75"/>
      <c r="L23" s="75"/>
      <c r="M23" s="68" t="s">
        <v>135</v>
      </c>
      <c r="N23" s="68"/>
      <c r="O23" s="68"/>
    </row>
    <row r="24" spans="2:16">
      <c r="B24" s="84"/>
      <c r="C24" s="401" t="s">
        <v>84</v>
      </c>
      <c r="D24" s="401"/>
      <c r="E24" s="237"/>
      <c r="F24" s="237"/>
      <c r="G24" s="237"/>
      <c r="H24" s="98">
        <v>0</v>
      </c>
      <c r="I24" s="98">
        <f t="shared" si="0"/>
        <v>0</v>
      </c>
      <c r="J24" s="284"/>
    </row>
    <row r="25" spans="2:16">
      <c r="B25" s="285"/>
      <c r="C25" s="245"/>
      <c r="D25" s="245"/>
      <c r="E25" s="289"/>
      <c r="F25" s="289"/>
      <c r="G25" s="289"/>
      <c r="H25" s="289"/>
      <c r="I25" s="289"/>
      <c r="J25" s="284"/>
    </row>
    <row r="26" spans="2:16">
      <c r="B26" s="290"/>
      <c r="C26" s="362" t="s">
        <v>89</v>
      </c>
      <c r="D26" s="362"/>
      <c r="E26" s="281">
        <f>E28+E29+E30+E31+E32-E33+E34-E35-E36</f>
        <v>35937875349.01001</v>
      </c>
      <c r="F26" s="281">
        <f>F28+F29+F30+F31+F32-F33+F34-F35+F36</f>
        <v>419203155.29000002</v>
      </c>
      <c r="G26" s="281">
        <f>G28+G29+G30+G31+G32-G33+G34-G35+G36</f>
        <v>386412713.00999999</v>
      </c>
      <c r="H26" s="281">
        <f>H28+H29+H30+H31+H32-H33+H34-H35+H36</f>
        <v>35970665791.290001</v>
      </c>
      <c r="I26" s="282">
        <f>I28+I29+I30+I31+I32-I33+I34-I35+I36</f>
        <v>32790442.279999349</v>
      </c>
      <c r="J26" s="283"/>
    </row>
    <row r="27" spans="2:16">
      <c r="B27" s="285"/>
      <c r="C27" s="69"/>
      <c r="D27" s="245"/>
      <c r="E27" s="160"/>
      <c r="F27" s="160"/>
      <c r="G27" s="160"/>
      <c r="H27" s="160"/>
      <c r="I27" s="160"/>
      <c r="J27" s="284"/>
    </row>
    <row r="28" spans="2:16">
      <c r="B28" s="285"/>
      <c r="C28" s="401" t="s">
        <v>91</v>
      </c>
      <c r="D28" s="401"/>
      <c r="E28" s="237">
        <v>98942151.049999997</v>
      </c>
      <c r="F28" s="237">
        <v>371156456.23000002</v>
      </c>
      <c r="G28" s="237">
        <v>330779001.20999998</v>
      </c>
      <c r="H28" s="98">
        <v>139319606.07000005</v>
      </c>
      <c r="I28" s="98">
        <f t="shared" ref="I28:I36" si="1">H28-E28</f>
        <v>40377455.020000055</v>
      </c>
      <c r="J28" s="284"/>
    </row>
    <row r="29" spans="2:16">
      <c r="B29" s="84"/>
      <c r="C29" s="401" t="s">
        <v>93</v>
      </c>
      <c r="D29" s="401"/>
      <c r="E29" s="237">
        <v>10674880.85</v>
      </c>
      <c r="F29" s="237">
        <v>0</v>
      </c>
      <c r="G29" s="237">
        <v>10221</v>
      </c>
      <c r="H29" s="98">
        <v>10664659.85</v>
      </c>
      <c r="I29" s="288">
        <f t="shared" si="1"/>
        <v>-10221</v>
      </c>
      <c r="J29" s="284"/>
    </row>
    <row r="30" spans="2:16">
      <c r="B30" s="84"/>
      <c r="C30" s="401" t="s">
        <v>95</v>
      </c>
      <c r="D30" s="401"/>
      <c r="E30" s="237">
        <v>33726765350.130001</v>
      </c>
      <c r="F30" s="237">
        <v>46279749.5</v>
      </c>
      <c r="G30" s="237">
        <v>53669580.200000003</v>
      </c>
      <c r="H30" s="98">
        <v>33719375519.43</v>
      </c>
      <c r="I30" s="286">
        <f t="shared" si="1"/>
        <v>-7389830.7000007629</v>
      </c>
      <c r="J30" s="284"/>
    </row>
    <row r="31" spans="2:16">
      <c r="B31" s="84"/>
      <c r="C31" s="401" t="s">
        <v>197</v>
      </c>
      <c r="D31" s="401"/>
      <c r="E31" s="237">
        <v>1934031513.21</v>
      </c>
      <c r="F31" s="237">
        <v>1740269.29</v>
      </c>
      <c r="G31" s="237">
        <v>1953910.6</v>
      </c>
      <c r="H31" s="98">
        <v>1933817871.9000001</v>
      </c>
      <c r="I31" s="286">
        <f t="shared" si="1"/>
        <v>-213641.30999994278</v>
      </c>
      <c r="J31" s="284"/>
    </row>
    <row r="32" spans="2:16">
      <c r="B32" s="84"/>
      <c r="C32" s="401" t="s">
        <v>99</v>
      </c>
      <c r="D32" s="401"/>
      <c r="E32" s="237">
        <v>18713093.690000001</v>
      </c>
      <c r="F32" s="237">
        <v>26680.27</v>
      </c>
      <c r="G32" s="237">
        <v>0</v>
      </c>
      <c r="H32" s="98">
        <v>18739773.960000001</v>
      </c>
      <c r="I32" s="98">
        <f t="shared" si="1"/>
        <v>26680.269999999553</v>
      </c>
      <c r="J32" s="284"/>
      <c r="P32">
        <v>487061009</v>
      </c>
    </row>
    <row r="33" spans="1:18">
      <c r="B33" s="84"/>
      <c r="C33" s="401" t="s">
        <v>101</v>
      </c>
      <c r="D33" s="401"/>
      <c r="E33" s="237"/>
      <c r="F33" s="237"/>
      <c r="G33" s="237"/>
      <c r="H33" s="98">
        <v>0</v>
      </c>
      <c r="I33" s="98">
        <f t="shared" si="1"/>
        <v>0</v>
      </c>
      <c r="J33" s="284"/>
    </row>
    <row r="34" spans="1:18">
      <c r="B34" s="84"/>
      <c r="C34" s="401" t="s">
        <v>103</v>
      </c>
      <c r="D34" s="401"/>
      <c r="E34" s="237">
        <v>148748360.08000001</v>
      </c>
      <c r="F34" s="237">
        <v>0</v>
      </c>
      <c r="G34" s="237">
        <v>0</v>
      </c>
      <c r="H34" s="98">
        <v>148748360.08000001</v>
      </c>
      <c r="I34" s="98">
        <f t="shared" si="1"/>
        <v>0</v>
      </c>
      <c r="J34" s="284"/>
    </row>
    <row r="35" spans="1:18">
      <c r="B35" s="84"/>
      <c r="C35" s="401" t="s">
        <v>104</v>
      </c>
      <c r="D35" s="401"/>
      <c r="E35" s="291"/>
      <c r="F35" s="237"/>
      <c r="G35" s="237"/>
      <c r="H35" s="292">
        <v>0</v>
      </c>
      <c r="I35" s="292">
        <f t="shared" si="1"/>
        <v>0</v>
      </c>
      <c r="J35" s="284"/>
    </row>
    <row r="36" spans="1:18">
      <c r="B36" s="285"/>
      <c r="C36" s="401" t="s">
        <v>106</v>
      </c>
      <c r="D36" s="401"/>
      <c r="E36" s="237"/>
      <c r="F36" s="237"/>
      <c r="G36" s="237"/>
      <c r="H36" s="98">
        <v>0</v>
      </c>
      <c r="I36" s="98">
        <f t="shared" si="1"/>
        <v>0</v>
      </c>
      <c r="J36" s="284"/>
      <c r="P36">
        <v>8045382</v>
      </c>
    </row>
    <row r="37" spans="1:18">
      <c r="B37" s="84"/>
      <c r="C37" s="245"/>
      <c r="D37" s="245"/>
      <c r="E37" s="289"/>
      <c r="F37" s="160"/>
      <c r="G37" s="160"/>
      <c r="H37" s="160"/>
      <c r="I37" s="160"/>
      <c r="J37" s="284"/>
    </row>
    <row r="38" spans="1:18">
      <c r="B38" s="99"/>
      <c r="C38" s="413" t="s">
        <v>198</v>
      </c>
      <c r="D38" s="413"/>
      <c r="E38" s="281">
        <f>E16+E26</f>
        <v>37500814961.240013</v>
      </c>
      <c r="F38" s="281">
        <f>F16+F26</f>
        <v>33868063121.020004</v>
      </c>
      <c r="G38" s="281">
        <f>G16+G26</f>
        <v>33520818875.66</v>
      </c>
      <c r="H38" s="281">
        <f>H16+H26</f>
        <v>37848059206.599998</v>
      </c>
      <c r="I38" s="282">
        <f>I16+I26</f>
        <v>347244245.35999876</v>
      </c>
      <c r="J38" s="278"/>
      <c r="P38">
        <v>528624252</v>
      </c>
    </row>
    <row r="39" spans="1:18">
      <c r="B39" s="113"/>
      <c r="C39" s="114"/>
      <c r="D39" s="114"/>
      <c r="E39" s="114"/>
      <c r="F39" s="114"/>
      <c r="G39" s="114"/>
      <c r="H39" s="114"/>
      <c r="I39" s="114"/>
      <c r="J39" s="293"/>
    </row>
    <row r="40" spans="1:18">
      <c r="B40" s="294"/>
      <c r="C40" s="295"/>
      <c r="D40" s="296"/>
      <c r="E40" s="297"/>
      <c r="F40" s="297"/>
      <c r="G40" s="297"/>
      <c r="H40" s="298"/>
      <c r="I40" s="294"/>
      <c r="J40" s="294"/>
    </row>
    <row r="41" spans="1:18">
      <c r="B41" s="68"/>
      <c r="C41" s="414" t="s">
        <v>62</v>
      </c>
      <c r="D41" s="414"/>
      <c r="E41" s="414"/>
      <c r="F41" s="414"/>
      <c r="G41" s="414"/>
      <c r="H41" s="414"/>
      <c r="I41" s="414"/>
      <c r="J41" s="86"/>
      <c r="K41" s="86"/>
      <c r="L41" s="68"/>
      <c r="M41" s="68"/>
      <c r="N41" s="68"/>
      <c r="O41" s="68"/>
      <c r="P41" s="68"/>
      <c r="Q41" s="68"/>
      <c r="R41" s="68"/>
    </row>
    <row r="42" spans="1:18">
      <c r="B42" s="68"/>
      <c r="C42" s="86"/>
      <c r="D42" s="117"/>
      <c r="E42" s="118"/>
      <c r="F42" s="118"/>
      <c r="G42" s="68"/>
      <c r="H42" s="119"/>
      <c r="I42" s="117"/>
      <c r="J42" s="118"/>
      <c r="K42" s="118"/>
      <c r="L42" s="68"/>
      <c r="M42" s="68"/>
      <c r="N42" s="68"/>
      <c r="O42" s="68"/>
      <c r="P42" s="68"/>
      <c r="Q42" s="68"/>
      <c r="R42" s="68"/>
    </row>
    <row r="43" spans="1:18">
      <c r="B43" s="68"/>
      <c r="C43" s="415"/>
      <c r="D43" s="415"/>
      <c r="E43" s="118"/>
      <c r="F43" s="125"/>
      <c r="G43" s="299"/>
      <c r="H43" s="299"/>
      <c r="I43" s="125"/>
      <c r="J43" s="118"/>
      <c r="K43" s="118"/>
      <c r="L43" s="68"/>
      <c r="M43" s="68"/>
      <c r="N43" s="68"/>
      <c r="O43" s="68"/>
      <c r="P43" s="68"/>
      <c r="Q43" s="68"/>
      <c r="R43" s="68"/>
    </row>
    <row r="44" spans="1:18">
      <c r="A44" s="125"/>
      <c r="B44" s="371" t="s">
        <v>126</v>
      </c>
      <c r="C44" s="371"/>
      <c r="D44" s="371"/>
      <c r="E44" s="125"/>
      <c r="F44" s="125"/>
      <c r="G44" s="371" t="s">
        <v>127</v>
      </c>
      <c r="H44" s="371"/>
      <c r="I44" s="125"/>
      <c r="J44" s="125"/>
      <c r="K44" s="125"/>
      <c r="Q44" s="68"/>
      <c r="R44" s="68"/>
    </row>
    <row r="45" spans="1:18" ht="15" customHeight="1">
      <c r="A45" s="126"/>
      <c r="B45" s="367" t="s">
        <v>128</v>
      </c>
      <c r="C45" s="367"/>
      <c r="D45" s="367"/>
      <c r="E45" s="126"/>
      <c r="F45" s="126"/>
      <c r="G45" s="367" t="s">
        <v>129</v>
      </c>
      <c r="H45" s="367"/>
      <c r="I45" s="126"/>
      <c r="J45" s="126"/>
      <c r="K45" s="68"/>
      <c r="Q45" s="68"/>
      <c r="R45" s="68"/>
    </row>
    <row r="46" spans="1:18">
      <c r="C46" s="68"/>
      <c r="D46" s="68"/>
      <c r="E46" s="142"/>
      <c r="F46" s="68"/>
      <c r="G46" s="68"/>
      <c r="H46" s="68"/>
    </row>
    <row r="47" spans="1:18" hidden="1">
      <c r="C47" s="68"/>
      <c r="D47" s="68"/>
      <c r="E47" s="142"/>
      <c r="F47" s="68"/>
      <c r="G47" s="68"/>
      <c r="H47" s="68"/>
      <c r="P47" s="300">
        <v>653502677</v>
      </c>
    </row>
    <row r="51" spans="2:3" hidden="1">
      <c r="B51">
        <f>ROUND(10520913.85,0)</f>
        <v>10520914</v>
      </c>
      <c r="C51">
        <f>ROUND(1798569.85,0)</f>
        <v>1798570</v>
      </c>
    </row>
    <row r="52" spans="2:3" hidden="1">
      <c r="B52">
        <f>ROUND(31562896139.31,0)</f>
        <v>31562896139</v>
      </c>
      <c r="C52">
        <f>ROUND(30070344961.32,0)</f>
        <v>30070344961</v>
      </c>
    </row>
    <row r="53" spans="2:3" hidden="1">
      <c r="B53">
        <f>ROUND(1381246747.87,0)</f>
        <v>1381246748</v>
      </c>
      <c r="C53">
        <f>ROUND(1362141805.84,0)</f>
        <v>1362141806</v>
      </c>
    </row>
    <row r="54" spans="2:3" hidden="1">
      <c r="B54">
        <f>ROUND(2325192.99,0)</f>
        <v>2325193</v>
      </c>
      <c r="C54">
        <f>ROUND(986442.75,0)</f>
        <v>986443</v>
      </c>
    </row>
    <row r="57" spans="2:3" hidden="1"/>
  </sheetData>
  <mergeCells count="44">
    <mergeCell ref="B44:D44"/>
    <mergeCell ref="G44:H44"/>
    <mergeCell ref="B45:D45"/>
    <mergeCell ref="G45:H45"/>
    <mergeCell ref="C34:D34"/>
    <mergeCell ref="C35:D35"/>
    <mergeCell ref="C36:D36"/>
    <mergeCell ref="C38:D38"/>
    <mergeCell ref="C41:I41"/>
    <mergeCell ref="C43:D43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D5:H5"/>
    <mergeCell ref="D1:F1"/>
    <mergeCell ref="G1:I1"/>
    <mergeCell ref="K1:L1"/>
    <mergeCell ref="D3:H3"/>
    <mergeCell ref="D4:H4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2"/>
  <sheetViews>
    <sheetView topLeftCell="A59" workbookViewId="0">
      <selection activeCell="J67" sqref="J67"/>
    </sheetView>
  </sheetViews>
  <sheetFormatPr baseColWidth="10" defaultRowHeight="11.25"/>
  <cols>
    <col min="1" max="1" width="44.28515625" style="301" customWidth="1"/>
    <col min="2" max="2" width="16.5703125" style="301" customWidth="1"/>
    <col min="3" max="3" width="16.7109375" style="301" customWidth="1"/>
    <col min="4" max="4" width="45.42578125" style="301" customWidth="1"/>
    <col min="5" max="5" width="16" style="301" customWidth="1"/>
    <col min="6" max="6" width="16.5703125" style="301" customWidth="1"/>
    <col min="7" max="16384" width="11.42578125" style="301"/>
  </cols>
  <sheetData>
    <row r="5" spans="1:6" ht="12" thickBot="1"/>
    <row r="6" spans="1:6">
      <c r="A6" s="416" t="s">
        <v>199</v>
      </c>
      <c r="B6" s="417"/>
      <c r="C6" s="417"/>
      <c r="D6" s="417"/>
      <c r="E6" s="417"/>
      <c r="F6" s="418"/>
    </row>
    <row r="7" spans="1:6">
      <c r="A7" s="419" t="s">
        <v>200</v>
      </c>
      <c r="B7" s="420"/>
      <c r="C7" s="420"/>
      <c r="D7" s="420"/>
      <c r="E7" s="420"/>
      <c r="F7" s="421"/>
    </row>
    <row r="8" spans="1:6">
      <c r="A8" s="419" t="s">
        <v>201</v>
      </c>
      <c r="B8" s="420"/>
      <c r="C8" s="420"/>
      <c r="D8" s="420"/>
      <c r="E8" s="420"/>
      <c r="F8" s="421"/>
    </row>
    <row r="9" spans="1:6" ht="12" thickBot="1">
      <c r="A9" s="422" t="s">
        <v>202</v>
      </c>
      <c r="B9" s="423"/>
      <c r="C9" s="423"/>
      <c r="D9" s="423"/>
      <c r="E9" s="423"/>
      <c r="F9" s="424"/>
    </row>
    <row r="10" spans="1:6" ht="23.25" thickBot="1">
      <c r="A10" s="302" t="s">
        <v>203</v>
      </c>
      <c r="B10" s="303" t="s">
        <v>204</v>
      </c>
      <c r="C10" s="304" t="s">
        <v>205</v>
      </c>
      <c r="D10" s="303" t="s">
        <v>203</v>
      </c>
      <c r="E10" s="303" t="s">
        <v>206</v>
      </c>
      <c r="F10" s="304" t="s">
        <v>205</v>
      </c>
    </row>
    <row r="11" spans="1:6" ht="25.5" customHeight="1">
      <c r="A11" s="305" t="s">
        <v>207</v>
      </c>
      <c r="B11" s="306"/>
      <c r="C11" s="306"/>
      <c r="D11" s="307" t="s">
        <v>69</v>
      </c>
      <c r="E11" s="308"/>
      <c r="F11" s="308"/>
    </row>
    <row r="12" spans="1:6">
      <c r="A12" s="305" t="s">
        <v>70</v>
      </c>
      <c r="B12" s="309"/>
      <c r="C12" s="309"/>
      <c r="D12" s="307" t="s">
        <v>71</v>
      </c>
      <c r="E12" s="310"/>
      <c r="F12" s="310"/>
    </row>
    <row r="13" spans="1:6" ht="24" customHeight="1">
      <c r="A13" s="311" t="s">
        <v>208</v>
      </c>
      <c r="B13" s="312">
        <f>SUM(B14:B20)</f>
        <v>1117300406</v>
      </c>
      <c r="C13" s="312">
        <v>620793418</v>
      </c>
      <c r="D13" s="313" t="s">
        <v>209</v>
      </c>
      <c r="E13" s="308">
        <f>SUM(E14:E22)</f>
        <v>1163694260</v>
      </c>
      <c r="F13" s="308">
        <v>1708095472</v>
      </c>
    </row>
    <row r="14" spans="1:6" ht="15" customHeight="1">
      <c r="A14" s="311" t="s">
        <v>210</v>
      </c>
      <c r="B14" s="314">
        <v>7454521</v>
      </c>
      <c r="C14" s="314">
        <v>9305352</v>
      </c>
      <c r="D14" s="313" t="s">
        <v>211</v>
      </c>
      <c r="E14" s="310">
        <v>237337360</v>
      </c>
      <c r="F14" s="310">
        <v>501385050</v>
      </c>
    </row>
    <row r="15" spans="1:6" ht="15" customHeight="1">
      <c r="A15" s="311" t="s">
        <v>212</v>
      </c>
      <c r="B15" s="314">
        <v>822621868</v>
      </c>
      <c r="C15" s="314">
        <v>464899502</v>
      </c>
      <c r="D15" s="313" t="s">
        <v>213</v>
      </c>
      <c r="E15" s="310">
        <v>253547571</v>
      </c>
      <c r="F15" s="310">
        <v>357413994</v>
      </c>
    </row>
    <row r="16" spans="1:6" ht="15.75" customHeight="1">
      <c r="A16" s="311" t="s">
        <v>214</v>
      </c>
      <c r="B16" s="314"/>
      <c r="C16" s="314"/>
      <c r="D16" s="313" t="s">
        <v>215</v>
      </c>
      <c r="E16" s="310">
        <v>174679288</v>
      </c>
      <c r="F16" s="310">
        <v>280016953</v>
      </c>
    </row>
    <row r="17" spans="1:6" ht="15.75" customHeight="1">
      <c r="A17" s="311" t="s">
        <v>216</v>
      </c>
      <c r="B17" s="314">
        <v>227505881</v>
      </c>
      <c r="C17" s="314">
        <v>87058355</v>
      </c>
      <c r="D17" s="313" t="s">
        <v>217</v>
      </c>
      <c r="E17" s="310">
        <v>6247</v>
      </c>
      <c r="F17" s="310">
        <v>6247</v>
      </c>
    </row>
    <row r="18" spans="1:6">
      <c r="A18" s="311" t="s">
        <v>218</v>
      </c>
      <c r="B18" s="314">
        <v>12511371</v>
      </c>
      <c r="C18" s="314">
        <v>12323444</v>
      </c>
      <c r="D18" s="313" t="s">
        <v>219</v>
      </c>
      <c r="E18" s="310">
        <v>62277630</v>
      </c>
      <c r="F18" s="310">
        <v>83980488</v>
      </c>
    </row>
    <row r="19" spans="1:6" ht="24.75" customHeight="1">
      <c r="A19" s="311" t="s">
        <v>220</v>
      </c>
      <c r="B19" s="314">
        <v>47206765</v>
      </c>
      <c r="C19" s="314">
        <v>47206765</v>
      </c>
      <c r="D19" s="313" t="s">
        <v>221</v>
      </c>
      <c r="E19" s="310"/>
      <c r="F19" s="310"/>
    </row>
    <row r="20" spans="1:6" ht="16.5" customHeight="1">
      <c r="A20" s="311" t="s">
        <v>222</v>
      </c>
      <c r="B20" s="314"/>
      <c r="C20" s="314"/>
      <c r="D20" s="313" t="s">
        <v>223</v>
      </c>
      <c r="E20" s="310">
        <v>85965284</v>
      </c>
      <c r="F20" s="310">
        <v>103422532</v>
      </c>
    </row>
    <row r="21" spans="1:6" ht="22.5" customHeight="1">
      <c r="A21" s="315" t="s">
        <v>224</v>
      </c>
      <c r="B21" s="312">
        <f>SUM(B22:B28)</f>
        <v>727062580</v>
      </c>
      <c r="C21" s="312">
        <v>903678077</v>
      </c>
      <c r="D21" s="313" t="s">
        <v>225</v>
      </c>
      <c r="E21" s="316">
        <v>0</v>
      </c>
      <c r="F21" s="310">
        <v>0</v>
      </c>
    </row>
    <row r="22" spans="1:6" ht="14.25" customHeight="1">
      <c r="A22" s="311" t="s">
        <v>226</v>
      </c>
      <c r="B22" s="314"/>
      <c r="C22" s="314"/>
      <c r="D22" s="313" t="s">
        <v>227</v>
      </c>
      <c r="E22" s="310">
        <v>349880880</v>
      </c>
      <c r="F22" s="310">
        <v>381870208</v>
      </c>
    </row>
    <row r="23" spans="1:6" ht="12.75" customHeight="1">
      <c r="A23" s="311" t="s">
        <v>228</v>
      </c>
      <c r="B23" s="314">
        <v>0</v>
      </c>
      <c r="C23" s="314">
        <v>0</v>
      </c>
      <c r="D23" s="313" t="s">
        <v>229</v>
      </c>
      <c r="E23" s="308">
        <f>SUM(E24:E26)</f>
        <v>24544</v>
      </c>
      <c r="F23" s="308">
        <v>24544</v>
      </c>
    </row>
    <row r="24" spans="1:6" ht="14.25" customHeight="1">
      <c r="A24" s="311" t="s">
        <v>230</v>
      </c>
      <c r="B24" s="314">
        <v>507657659</v>
      </c>
      <c r="C24" s="314">
        <v>484929584</v>
      </c>
      <c r="D24" s="313" t="s">
        <v>231</v>
      </c>
      <c r="E24" s="310"/>
      <c r="F24" s="310"/>
    </row>
    <row r="25" spans="1:6" ht="24" customHeight="1">
      <c r="A25" s="311" t="s">
        <v>232</v>
      </c>
      <c r="B25" s="314">
        <v>218579164</v>
      </c>
      <c r="C25" s="314">
        <v>417238342</v>
      </c>
      <c r="D25" s="313" t="s">
        <v>233</v>
      </c>
      <c r="E25" s="310"/>
      <c r="F25" s="310"/>
    </row>
    <row r="26" spans="1:6" ht="15.75" customHeight="1">
      <c r="A26" s="311" t="s">
        <v>234</v>
      </c>
      <c r="B26" s="314"/>
      <c r="C26" s="314"/>
      <c r="D26" s="313" t="s">
        <v>235</v>
      </c>
      <c r="E26" s="310">
        <v>24544</v>
      </c>
      <c r="F26" s="310">
        <v>24544</v>
      </c>
    </row>
    <row r="27" spans="1:6" ht="21.75" customHeight="1">
      <c r="A27" s="311" t="s">
        <v>236</v>
      </c>
      <c r="B27" s="314"/>
      <c r="C27" s="314"/>
      <c r="D27" s="313" t="s">
        <v>237</v>
      </c>
      <c r="E27" s="308">
        <f>SUM(E28:E29)</f>
        <v>27258508</v>
      </c>
      <c r="F27" s="308">
        <v>37750688</v>
      </c>
    </row>
    <row r="28" spans="1:6" ht="24.75" customHeight="1">
      <c r="A28" s="311" t="s">
        <v>238</v>
      </c>
      <c r="B28" s="314">
        <v>825757</v>
      </c>
      <c r="C28" s="314">
        <v>1510151</v>
      </c>
      <c r="D28" s="313" t="s">
        <v>239</v>
      </c>
      <c r="E28" s="310">
        <v>27258508</v>
      </c>
      <c r="F28" s="310">
        <v>37750688</v>
      </c>
    </row>
    <row r="29" spans="1:6" ht="14.25" customHeight="1">
      <c r="A29" s="311" t="s">
        <v>240</v>
      </c>
      <c r="B29" s="312">
        <f>SUM(B30:B34)</f>
        <v>29924025</v>
      </c>
      <c r="C29" s="312">
        <v>29924024</v>
      </c>
      <c r="D29" s="313" t="s">
        <v>241</v>
      </c>
      <c r="E29" s="310"/>
      <c r="F29" s="310"/>
    </row>
    <row r="30" spans="1:6" ht="22.5" customHeight="1">
      <c r="A30" s="311" t="s">
        <v>242</v>
      </c>
      <c r="B30" s="314">
        <v>708130</v>
      </c>
      <c r="C30" s="314">
        <v>708129</v>
      </c>
      <c r="D30" s="313" t="s">
        <v>243</v>
      </c>
      <c r="E30" s="310"/>
      <c r="F30" s="310"/>
    </row>
    <row r="31" spans="1:6" ht="23.25" customHeight="1">
      <c r="A31" s="311" t="s">
        <v>244</v>
      </c>
      <c r="B31" s="314">
        <v>957358</v>
      </c>
      <c r="C31" s="314">
        <v>957358</v>
      </c>
      <c r="D31" s="313" t="s">
        <v>245</v>
      </c>
      <c r="E31" s="308">
        <f>SUM(E32:E34)</f>
        <v>0</v>
      </c>
      <c r="F31" s="308">
        <v>0</v>
      </c>
    </row>
    <row r="32" spans="1:6" ht="22.5" customHeight="1">
      <c r="A32" s="311" t="s">
        <v>246</v>
      </c>
      <c r="B32" s="314">
        <v>521038</v>
      </c>
      <c r="C32" s="314">
        <v>521038</v>
      </c>
      <c r="D32" s="313" t="s">
        <v>247</v>
      </c>
      <c r="E32" s="310">
        <v>0</v>
      </c>
      <c r="F32" s="310">
        <v>0</v>
      </c>
    </row>
    <row r="33" spans="1:6" ht="16.5" customHeight="1">
      <c r="A33" s="311" t="s">
        <v>248</v>
      </c>
      <c r="B33" s="314">
        <v>27737499</v>
      </c>
      <c r="C33" s="314">
        <v>27737499</v>
      </c>
      <c r="D33" s="313" t="s">
        <v>249</v>
      </c>
      <c r="E33" s="310">
        <v>0</v>
      </c>
      <c r="F33" s="310">
        <v>0</v>
      </c>
    </row>
    <row r="34" spans="1:6" ht="15" customHeight="1">
      <c r="A34" s="311" t="s">
        <v>250</v>
      </c>
      <c r="B34" s="314"/>
      <c r="C34" s="314"/>
      <c r="D34" s="313" t="s">
        <v>251</v>
      </c>
      <c r="E34" s="310"/>
      <c r="F34" s="310">
        <v>0</v>
      </c>
    </row>
    <row r="35" spans="1:6" ht="24.75" customHeight="1">
      <c r="A35" s="311" t="s">
        <v>252</v>
      </c>
      <c r="B35" s="312">
        <f>SUM(B36:B40)</f>
        <v>0</v>
      </c>
      <c r="C35" s="312">
        <v>0</v>
      </c>
      <c r="D35" s="313" t="s">
        <v>253</v>
      </c>
      <c r="E35" s="308">
        <f>SUM(E36:E41)</f>
        <v>0</v>
      </c>
      <c r="F35" s="308">
        <v>0</v>
      </c>
    </row>
    <row r="36" spans="1:6" ht="16.5" customHeight="1">
      <c r="A36" s="311" t="s">
        <v>254</v>
      </c>
      <c r="B36" s="314">
        <v>0</v>
      </c>
      <c r="C36" s="314">
        <v>0</v>
      </c>
      <c r="D36" s="313" t="s">
        <v>255</v>
      </c>
      <c r="E36" s="310">
        <v>0</v>
      </c>
      <c r="F36" s="310">
        <v>0</v>
      </c>
    </row>
    <row r="37" spans="1:6" ht="15.75" customHeight="1">
      <c r="A37" s="311" t="s">
        <v>256</v>
      </c>
      <c r="B37" s="314">
        <v>0</v>
      </c>
      <c r="C37" s="314">
        <v>0</v>
      </c>
      <c r="D37" s="313" t="s">
        <v>257</v>
      </c>
      <c r="E37" s="310">
        <v>0</v>
      </c>
      <c r="F37" s="310">
        <v>0</v>
      </c>
    </row>
    <row r="38" spans="1:6" ht="14.25" customHeight="1">
      <c r="A38" s="311" t="s">
        <v>258</v>
      </c>
      <c r="B38" s="314">
        <v>0</v>
      </c>
      <c r="C38" s="314">
        <v>0</v>
      </c>
      <c r="D38" s="313" t="s">
        <v>259</v>
      </c>
      <c r="E38" s="310">
        <v>0</v>
      </c>
      <c r="F38" s="310">
        <v>0</v>
      </c>
    </row>
    <row r="39" spans="1:6" ht="21.75" customHeight="1">
      <c r="A39" s="311" t="s">
        <v>260</v>
      </c>
      <c r="B39" s="314">
        <v>0</v>
      </c>
      <c r="C39" s="314">
        <v>0</v>
      </c>
      <c r="D39" s="313" t="s">
        <v>261</v>
      </c>
      <c r="E39" s="310">
        <v>0</v>
      </c>
      <c r="F39" s="310">
        <v>0</v>
      </c>
    </row>
    <row r="40" spans="1:6" ht="24.75" customHeight="1">
      <c r="A40" s="311" t="s">
        <v>262</v>
      </c>
      <c r="B40" s="314">
        <v>0</v>
      </c>
      <c r="C40" s="314">
        <v>0</v>
      </c>
      <c r="D40" s="313" t="s">
        <v>263</v>
      </c>
      <c r="E40" s="310">
        <v>0</v>
      </c>
      <c r="F40" s="310">
        <v>0</v>
      </c>
    </row>
    <row r="41" spans="1:6" ht="15.75" customHeight="1">
      <c r="A41" s="311" t="s">
        <v>264</v>
      </c>
      <c r="B41" s="314">
        <v>3106405</v>
      </c>
      <c r="C41" s="314">
        <v>8544093</v>
      </c>
      <c r="D41" s="313" t="s">
        <v>265</v>
      </c>
      <c r="E41" s="310">
        <v>0</v>
      </c>
      <c r="F41" s="310">
        <v>0</v>
      </c>
    </row>
    <row r="42" spans="1:6" ht="21.75" customHeight="1">
      <c r="A42" s="311" t="s">
        <v>266</v>
      </c>
      <c r="B42" s="312">
        <f>SUM(B43:B44)</f>
        <v>0</v>
      </c>
      <c r="C42" s="312">
        <v>0</v>
      </c>
      <c r="D42" s="313" t="s">
        <v>267</v>
      </c>
      <c r="E42" s="308">
        <f>+E43+E44+E45</f>
        <v>0</v>
      </c>
      <c r="F42" s="308">
        <v>0</v>
      </c>
    </row>
    <row r="43" spans="1:6" ht="24.75" customHeight="1">
      <c r="A43" s="311" t="s">
        <v>268</v>
      </c>
      <c r="B43" s="314"/>
      <c r="C43" s="314"/>
      <c r="D43" s="313" t="s">
        <v>269</v>
      </c>
      <c r="E43" s="310">
        <v>0</v>
      </c>
      <c r="F43" s="310">
        <v>0</v>
      </c>
    </row>
    <row r="44" spans="1:6" ht="14.25" customHeight="1">
      <c r="A44" s="311" t="s">
        <v>270</v>
      </c>
      <c r="B44" s="314"/>
      <c r="C44" s="314"/>
      <c r="D44" s="313" t="s">
        <v>271</v>
      </c>
      <c r="E44" s="310">
        <v>0</v>
      </c>
      <c r="F44" s="310">
        <v>0</v>
      </c>
    </row>
    <row r="45" spans="1:6" ht="15.75" customHeight="1">
      <c r="A45" s="311" t="s">
        <v>272</v>
      </c>
      <c r="B45" s="312">
        <f>SUM(B46:B49)</f>
        <v>0</v>
      </c>
      <c r="C45" s="314">
        <v>0</v>
      </c>
      <c r="D45" s="313" t="s">
        <v>273</v>
      </c>
      <c r="E45" s="310">
        <v>0</v>
      </c>
      <c r="F45" s="310">
        <v>0</v>
      </c>
    </row>
    <row r="46" spans="1:6" ht="13.5" customHeight="1">
      <c r="A46" s="311" t="s">
        <v>274</v>
      </c>
      <c r="B46" s="314"/>
      <c r="C46" s="314"/>
      <c r="D46" s="313" t="s">
        <v>275</v>
      </c>
      <c r="E46" s="308">
        <f>+E47+E48+E49</f>
        <v>5991608</v>
      </c>
      <c r="F46" s="308">
        <v>3980724</v>
      </c>
    </row>
    <row r="47" spans="1:6" ht="15" customHeight="1">
      <c r="A47" s="311" t="s">
        <v>276</v>
      </c>
      <c r="B47" s="314"/>
      <c r="C47" s="314"/>
      <c r="D47" s="313" t="s">
        <v>277</v>
      </c>
      <c r="E47" s="310">
        <v>0</v>
      </c>
      <c r="F47" s="310">
        <v>0</v>
      </c>
    </row>
    <row r="48" spans="1:6" ht="24" customHeight="1">
      <c r="A48" s="311" t="s">
        <v>278</v>
      </c>
      <c r="B48" s="314"/>
      <c r="C48" s="314"/>
      <c r="D48" s="313" t="s">
        <v>279</v>
      </c>
      <c r="E48" s="310">
        <v>0</v>
      </c>
      <c r="F48" s="310">
        <v>0</v>
      </c>
    </row>
    <row r="49" spans="1:6" ht="16.5" customHeight="1">
      <c r="A49" s="311" t="s">
        <v>280</v>
      </c>
      <c r="B49" s="314"/>
      <c r="C49" s="314"/>
      <c r="D49" s="313" t="s">
        <v>281</v>
      </c>
      <c r="E49" s="310">
        <v>5991608</v>
      </c>
      <c r="F49" s="310">
        <v>3980724</v>
      </c>
    </row>
    <row r="50" spans="1:6">
      <c r="A50" s="311"/>
      <c r="B50" s="314"/>
      <c r="C50" s="314"/>
      <c r="D50" s="313"/>
      <c r="E50" s="310"/>
      <c r="F50" s="310"/>
    </row>
    <row r="51" spans="1:6" ht="24" customHeight="1">
      <c r="A51" s="305" t="s">
        <v>282</v>
      </c>
      <c r="B51" s="312">
        <f>+B13+B21+B29+B35+B41+B42+B45</f>
        <v>1877393416</v>
      </c>
      <c r="C51" s="312">
        <v>1562939612</v>
      </c>
      <c r="D51" s="307" t="s">
        <v>283</v>
      </c>
      <c r="E51" s="308">
        <f>+E13+E23+E27+E30+E31+E35+E42+E46</f>
        <v>1196968920</v>
      </c>
      <c r="F51" s="308">
        <v>1749851428</v>
      </c>
    </row>
    <row r="52" spans="1:6" ht="12" thickBot="1">
      <c r="A52" s="317"/>
      <c r="B52" s="318"/>
      <c r="C52" s="318"/>
      <c r="D52" s="319"/>
      <c r="E52" s="320"/>
      <c r="F52" s="320"/>
    </row>
    <row r="53" spans="1:6" ht="12" thickBot="1">
      <c r="A53" s="321"/>
      <c r="B53" s="322"/>
      <c r="C53" s="322"/>
      <c r="E53" s="323"/>
      <c r="F53" s="323"/>
    </row>
    <row r="54" spans="1:6" ht="19.5" customHeight="1">
      <c r="A54" s="324" t="s">
        <v>89</v>
      </c>
      <c r="B54" s="325"/>
      <c r="C54" s="325"/>
      <c r="D54" s="326" t="s">
        <v>90</v>
      </c>
      <c r="E54" s="327"/>
      <c r="F54" s="327"/>
    </row>
    <row r="55" spans="1:6" ht="14.25" customHeight="1">
      <c r="A55" s="311" t="s">
        <v>284</v>
      </c>
      <c r="B55" s="314">
        <v>139319606</v>
      </c>
      <c r="C55" s="314">
        <v>98942151</v>
      </c>
      <c r="D55" s="313" t="s">
        <v>285</v>
      </c>
      <c r="E55" s="310">
        <v>0</v>
      </c>
      <c r="F55" s="310">
        <v>0</v>
      </c>
    </row>
    <row r="56" spans="1:6" ht="14.25" customHeight="1">
      <c r="A56" s="311" t="s">
        <v>286</v>
      </c>
      <c r="B56" s="314">
        <v>10664660</v>
      </c>
      <c r="C56" s="314">
        <v>10674881</v>
      </c>
      <c r="D56" s="313" t="s">
        <v>287</v>
      </c>
      <c r="E56" s="310">
        <v>0</v>
      </c>
      <c r="F56" s="310">
        <v>0</v>
      </c>
    </row>
    <row r="57" spans="1:6" ht="21" customHeight="1">
      <c r="A57" s="311" t="s">
        <v>288</v>
      </c>
      <c r="B57" s="314">
        <v>33719375519</v>
      </c>
      <c r="C57" s="314">
        <v>33726765350</v>
      </c>
      <c r="D57" s="313" t="s">
        <v>289</v>
      </c>
      <c r="E57" s="310">
        <v>2585670383</v>
      </c>
      <c r="F57" s="310">
        <v>2585670383</v>
      </c>
    </row>
    <row r="58" spans="1:6" ht="12.75" customHeight="1">
      <c r="A58" s="311" t="s">
        <v>290</v>
      </c>
      <c r="B58" s="314">
        <v>1933817872</v>
      </c>
      <c r="C58" s="314">
        <v>1934031513</v>
      </c>
      <c r="D58" s="313" t="s">
        <v>291</v>
      </c>
      <c r="E58" s="310">
        <v>0</v>
      </c>
      <c r="F58" s="310">
        <v>0</v>
      </c>
    </row>
    <row r="59" spans="1:6" ht="21.75" customHeight="1">
      <c r="A59" s="311" t="s">
        <v>292</v>
      </c>
      <c r="B59" s="314">
        <v>18739774</v>
      </c>
      <c r="C59" s="314">
        <v>18713094</v>
      </c>
      <c r="D59" s="313" t="s">
        <v>293</v>
      </c>
      <c r="E59" s="310">
        <v>0</v>
      </c>
      <c r="F59" s="310">
        <v>0</v>
      </c>
    </row>
    <row r="60" spans="1:6" ht="21.75" customHeight="1">
      <c r="A60" s="311" t="s">
        <v>294</v>
      </c>
      <c r="B60" s="314"/>
      <c r="C60" s="314"/>
      <c r="D60" s="313" t="s">
        <v>295</v>
      </c>
      <c r="E60" s="310">
        <v>2250074</v>
      </c>
      <c r="F60" s="310">
        <v>2250074</v>
      </c>
    </row>
    <row r="61" spans="1:6" ht="16.5" customHeight="1">
      <c r="A61" s="311" t="s">
        <v>296</v>
      </c>
      <c r="B61" s="314">
        <v>148748360</v>
      </c>
      <c r="C61" s="314">
        <v>148748360</v>
      </c>
      <c r="D61" s="307"/>
      <c r="E61" s="310"/>
      <c r="F61" s="310"/>
    </row>
    <row r="62" spans="1:6" ht="22.5" customHeight="1">
      <c r="A62" s="311" t="s">
        <v>297</v>
      </c>
      <c r="B62" s="314"/>
      <c r="C62" s="314"/>
      <c r="D62" s="307" t="s">
        <v>298</v>
      </c>
      <c r="E62" s="308">
        <f>SUM(E55:E61)</f>
        <v>2587920457</v>
      </c>
      <c r="F62" s="308">
        <v>2587920457</v>
      </c>
    </row>
    <row r="63" spans="1:6" ht="15.75" customHeight="1">
      <c r="A63" s="311" t="s">
        <v>299</v>
      </c>
      <c r="B63" s="314"/>
      <c r="C63" s="314"/>
      <c r="D63" s="328"/>
      <c r="E63" s="310"/>
      <c r="F63" s="310"/>
    </row>
    <row r="64" spans="1:6" ht="15.75" customHeight="1">
      <c r="A64" s="311"/>
      <c r="B64" s="314"/>
      <c r="C64" s="314"/>
      <c r="D64" s="307" t="s">
        <v>300</v>
      </c>
      <c r="E64" s="308">
        <f>+E51+E62</f>
        <v>3784889377</v>
      </c>
      <c r="F64" s="308">
        <v>4337771885</v>
      </c>
    </row>
    <row r="65" spans="1:6" ht="24.75" customHeight="1">
      <c r="A65" s="305" t="s">
        <v>301</v>
      </c>
      <c r="B65" s="312">
        <f>SUM(B55:B64)</f>
        <v>35970665791</v>
      </c>
      <c r="C65" s="312">
        <v>35937875349</v>
      </c>
      <c r="D65" s="313"/>
      <c r="E65" s="310"/>
      <c r="F65" s="310"/>
    </row>
    <row r="66" spans="1:6">
      <c r="A66" s="311"/>
      <c r="B66" s="314"/>
      <c r="C66" s="314"/>
      <c r="D66" s="307" t="s">
        <v>302</v>
      </c>
      <c r="E66" s="310"/>
      <c r="F66" s="310"/>
    </row>
    <row r="67" spans="1:6" ht="14.25" customHeight="1">
      <c r="A67" s="305" t="s">
        <v>303</v>
      </c>
      <c r="B67" s="312">
        <f>+B51+B65</f>
        <v>37848059207</v>
      </c>
      <c r="C67" s="312">
        <f>+C51+C65</f>
        <v>37500814961</v>
      </c>
      <c r="D67" s="307"/>
      <c r="E67" s="310"/>
      <c r="F67" s="310"/>
    </row>
    <row r="68" spans="1:6" ht="21.75" customHeight="1">
      <c r="A68" s="311"/>
      <c r="B68" s="314"/>
      <c r="C68" s="314"/>
      <c r="D68" s="307" t="s">
        <v>304</v>
      </c>
      <c r="E68" s="308">
        <f>SUM(E69:E71)</f>
        <v>12719204502</v>
      </c>
      <c r="F68" s="308">
        <v>12772679762</v>
      </c>
    </row>
    <row r="69" spans="1:6" ht="19.5" customHeight="1">
      <c r="A69" s="311"/>
      <c r="B69" s="314"/>
      <c r="C69" s="314"/>
      <c r="D69" s="313" t="s">
        <v>305</v>
      </c>
      <c r="E69" s="310">
        <v>37525895</v>
      </c>
      <c r="F69" s="310">
        <v>37514702</v>
      </c>
    </row>
    <row r="70" spans="1:6" ht="20.25" customHeight="1">
      <c r="A70" s="311"/>
      <c r="B70" s="314"/>
      <c r="C70" s="314"/>
      <c r="D70" s="313" t="s">
        <v>306</v>
      </c>
      <c r="E70" s="310">
        <v>12533488396</v>
      </c>
      <c r="F70" s="310">
        <v>12533488396</v>
      </c>
    </row>
    <row r="71" spans="1:6" ht="14.25" customHeight="1">
      <c r="A71" s="311"/>
      <c r="B71" s="314"/>
      <c r="C71" s="314"/>
      <c r="D71" s="313" t="s">
        <v>307</v>
      </c>
      <c r="E71" s="310">
        <v>148190211</v>
      </c>
      <c r="F71" s="310">
        <v>201676664</v>
      </c>
    </row>
    <row r="72" spans="1:6">
      <c r="A72" s="311"/>
      <c r="B72" s="314"/>
      <c r="C72" s="314"/>
      <c r="D72" s="313"/>
      <c r="E72" s="310"/>
      <c r="F72" s="310"/>
    </row>
    <row r="73" spans="1:6" ht="27.75" customHeight="1">
      <c r="A73" s="311"/>
      <c r="B73" s="314"/>
      <c r="C73" s="314"/>
      <c r="D73" s="307" t="s">
        <v>308</v>
      </c>
      <c r="E73" s="308">
        <f>SUM(E74:E78)</f>
        <v>21343965328</v>
      </c>
      <c r="F73" s="308">
        <v>20390363314</v>
      </c>
    </row>
    <row r="74" spans="1:6" ht="14.25" customHeight="1">
      <c r="A74" s="311"/>
      <c r="B74" s="314"/>
      <c r="C74" s="314"/>
      <c r="D74" s="313" t="s">
        <v>309</v>
      </c>
      <c r="E74" s="310">
        <v>963880099</v>
      </c>
      <c r="F74" s="310">
        <v>1050436637</v>
      </c>
    </row>
    <row r="75" spans="1:6" ht="15" customHeight="1">
      <c r="A75" s="311"/>
      <c r="B75" s="314"/>
      <c r="C75" s="314"/>
      <c r="D75" s="313" t="s">
        <v>310</v>
      </c>
      <c r="E75" s="310">
        <v>9080459970</v>
      </c>
      <c r="F75" s="310">
        <v>8030023332</v>
      </c>
    </row>
    <row r="76" spans="1:6" ht="19.5" customHeight="1">
      <c r="A76" s="311"/>
      <c r="B76" s="314"/>
      <c r="C76" s="314"/>
      <c r="D76" s="313" t="s">
        <v>311</v>
      </c>
      <c r="E76" s="310">
        <v>12647566848</v>
      </c>
      <c r="F76" s="310">
        <v>12647566848</v>
      </c>
    </row>
    <row r="77" spans="1:6" ht="19.5" customHeight="1">
      <c r="A77" s="311"/>
      <c r="B77" s="314"/>
      <c r="C77" s="314"/>
      <c r="D77" s="313" t="s">
        <v>312</v>
      </c>
      <c r="E77" s="310">
        <v>0</v>
      </c>
      <c r="F77" s="310">
        <v>0</v>
      </c>
    </row>
    <row r="78" spans="1:6" ht="15.75" customHeight="1">
      <c r="A78" s="311"/>
      <c r="B78" s="314"/>
      <c r="C78" s="314"/>
      <c r="D78" s="313" t="s">
        <v>313</v>
      </c>
      <c r="E78" s="329">
        <v>-1347941589</v>
      </c>
      <c r="F78" s="316">
        <v>-1337663503</v>
      </c>
    </row>
    <row r="79" spans="1:6" ht="17.25" customHeight="1">
      <c r="A79" s="311"/>
      <c r="B79" s="314"/>
      <c r="C79" s="314"/>
      <c r="D79" s="313"/>
      <c r="E79" s="310"/>
      <c r="F79" s="310"/>
    </row>
    <row r="80" spans="1:6" ht="27.75" customHeight="1">
      <c r="A80" s="311"/>
      <c r="B80" s="314"/>
      <c r="C80" s="314"/>
      <c r="D80" s="307" t="s">
        <v>314</v>
      </c>
      <c r="E80" s="308">
        <f>SUM(E81:E82)</f>
        <v>0</v>
      </c>
      <c r="F80" s="308">
        <v>0</v>
      </c>
    </row>
    <row r="81" spans="1:7" ht="20.25" customHeight="1">
      <c r="A81" s="311"/>
      <c r="B81" s="314"/>
      <c r="C81" s="314"/>
      <c r="D81" s="313" t="s">
        <v>315</v>
      </c>
      <c r="E81" s="310">
        <v>0</v>
      </c>
      <c r="F81" s="310">
        <v>0</v>
      </c>
    </row>
    <row r="82" spans="1:7" ht="19.5" customHeight="1">
      <c r="A82" s="311"/>
      <c r="B82" s="314"/>
      <c r="C82" s="314"/>
      <c r="D82" s="313" t="s">
        <v>316</v>
      </c>
      <c r="E82" s="310">
        <v>0</v>
      </c>
      <c r="F82" s="310">
        <v>0</v>
      </c>
    </row>
    <row r="83" spans="1:7" ht="17.25" customHeight="1">
      <c r="A83" s="311"/>
      <c r="B83" s="314"/>
      <c r="C83" s="314"/>
      <c r="D83" s="313"/>
      <c r="E83" s="310"/>
      <c r="F83" s="310"/>
    </row>
    <row r="84" spans="1:7" ht="18" customHeight="1">
      <c r="A84" s="311"/>
      <c r="B84" s="314"/>
      <c r="C84" s="314"/>
      <c r="D84" s="307" t="s">
        <v>317</v>
      </c>
      <c r="E84" s="308">
        <f>+E68+E73+E80</f>
        <v>34063169830</v>
      </c>
      <c r="F84" s="308">
        <v>33163043076</v>
      </c>
    </row>
    <row r="85" spans="1:7">
      <c r="A85" s="311"/>
      <c r="B85" s="314"/>
      <c r="C85" s="314"/>
      <c r="D85" s="313"/>
      <c r="E85" s="310"/>
      <c r="F85" s="310"/>
    </row>
    <row r="86" spans="1:7" ht="25.5" customHeight="1" thickBot="1">
      <c r="A86" s="330"/>
      <c r="B86" s="318"/>
      <c r="C86" s="318"/>
      <c r="D86" s="331" t="s">
        <v>318</v>
      </c>
      <c r="E86" s="332">
        <f>+E64+E84</f>
        <v>37848059207</v>
      </c>
      <c r="F86" s="332">
        <f>+F64+F84</f>
        <v>37500814961</v>
      </c>
    </row>
    <row r="87" spans="1:7" ht="12">
      <c r="A87" s="333"/>
      <c r="B87" s="333"/>
      <c r="C87" s="333"/>
      <c r="D87" s="333"/>
      <c r="E87" s="333"/>
      <c r="F87" s="333"/>
      <c r="G87" s="333"/>
    </row>
    <row r="88" spans="1:7" ht="12">
      <c r="A88" s="333"/>
      <c r="B88" s="333"/>
      <c r="C88" s="333"/>
      <c r="D88" s="333"/>
      <c r="E88" s="333"/>
      <c r="F88" s="333"/>
      <c r="G88" s="333"/>
    </row>
    <row r="90" spans="1:7" ht="12">
      <c r="A90" s="415"/>
      <c r="B90" s="415"/>
      <c r="C90" s="118"/>
      <c r="D90" s="299"/>
      <c r="E90" s="334"/>
      <c r="F90" s="125"/>
      <c r="G90" s="125"/>
    </row>
    <row r="91" spans="1:7" ht="12">
      <c r="A91" s="371" t="s">
        <v>126</v>
      </c>
      <c r="B91" s="371"/>
      <c r="C91" s="125"/>
      <c r="D91" s="371" t="s">
        <v>127</v>
      </c>
      <c r="E91" s="371"/>
      <c r="F91" s="125"/>
      <c r="G91" s="125"/>
    </row>
    <row r="92" spans="1:7" ht="12">
      <c r="A92" s="367" t="s">
        <v>128</v>
      </c>
      <c r="B92" s="367"/>
      <c r="C92" s="126"/>
      <c r="D92" s="367" t="s">
        <v>129</v>
      </c>
      <c r="E92" s="367"/>
      <c r="F92" s="126"/>
      <c r="G92" s="126"/>
    </row>
  </sheetData>
  <mergeCells count="9">
    <mergeCell ref="A92:B92"/>
    <mergeCell ref="D92:E92"/>
    <mergeCell ref="A6:F6"/>
    <mergeCell ref="A7:F7"/>
    <mergeCell ref="A8:F8"/>
    <mergeCell ref="A9:F9"/>
    <mergeCell ref="A90:B90"/>
    <mergeCell ref="A91:B91"/>
    <mergeCell ref="D91:E91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EA</vt:lpstr>
      <vt:lpstr>ESF</vt:lpstr>
      <vt:lpstr>ECSF</vt:lpstr>
      <vt:lpstr>EVHP</vt:lpstr>
      <vt:lpstr>EFE</vt:lpstr>
      <vt:lpstr>Edo Analitico Activo</vt:lpstr>
      <vt:lpstr>ESFD</vt:lpstr>
      <vt:lpstr>EA!Área_de_impresión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dcterms:created xsi:type="dcterms:W3CDTF">2020-04-16T19:04:10Z</dcterms:created>
  <dcterms:modified xsi:type="dcterms:W3CDTF">2021-01-27T06:41:29Z</dcterms:modified>
</cp:coreProperties>
</file>